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2.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15" yWindow="-15" windowWidth="19170" windowHeight="5985"/>
  </bookViews>
  <sheets>
    <sheet name="OpenSites &amp; VGM Cost Estimator" sheetId="14" r:id="rId1"/>
    <sheet name="OpenSites Client Quotation" sheetId="15" r:id="rId2"/>
  </sheets>
  <externalReferences>
    <externalReference r:id="rId3"/>
  </externalReferences>
  <definedNames>
    <definedName name="ModuleBands">'[1]Integresis OpenSites 2'!$A$66:$E$118</definedName>
    <definedName name="_xlnm.Print_Area" localSheetId="0">'OpenSites &amp; VGM Cost Estimator'!$D$17:$P$190</definedName>
    <definedName name="_xlnm.Print_Area" localSheetId="1">'OpenSites Client Quotation'!$D$26:$P$222</definedName>
    <definedName name="_xlnm.Print_Titles" localSheetId="0">'OpenSites &amp; VGM Cost Estimator'!$7:$16</definedName>
    <definedName name="_xlnm.Print_Titles" localSheetId="1">'OpenSites Client Quotation'!$16:$25</definedName>
  </definedNames>
  <calcPr calcId="145621"/>
</workbook>
</file>

<file path=xl/calcChain.xml><?xml version="1.0" encoding="utf-8"?>
<calcChain xmlns="http://schemas.openxmlformats.org/spreadsheetml/2006/main">
  <c r="G120" i="14" l="1"/>
  <c r="O37" i="15" l="1"/>
  <c r="G211" i="15"/>
  <c r="T169" i="15"/>
  <c r="R169" i="15"/>
  <c r="S169" i="15" s="1"/>
  <c r="AB169" i="15" s="1"/>
  <c r="T154" i="15"/>
  <c r="R154" i="15"/>
  <c r="S154" i="15" s="1"/>
  <c r="T152" i="15"/>
  <c r="R152" i="15"/>
  <c r="S152" i="15" s="1"/>
  <c r="U152" i="15" s="1"/>
  <c r="V152" i="15" s="1"/>
  <c r="T150" i="15"/>
  <c r="R150" i="15"/>
  <c r="S150" i="15" s="1"/>
  <c r="U150" i="15" s="1"/>
  <c r="V150" i="15" s="1"/>
  <c r="T148" i="15"/>
  <c r="R148" i="15"/>
  <c r="S148" i="15" s="1"/>
  <c r="T146" i="15"/>
  <c r="R146" i="15"/>
  <c r="S146" i="15" s="1"/>
  <c r="T144" i="15"/>
  <c r="R144" i="15"/>
  <c r="S144" i="15" s="1"/>
  <c r="U144" i="15" s="1"/>
  <c r="V144" i="15" s="1"/>
  <c r="T142" i="15"/>
  <c r="R142" i="15"/>
  <c r="S142" i="15" s="1"/>
  <c r="U142" i="15" s="1"/>
  <c r="V142" i="15" s="1"/>
  <c r="T140" i="15"/>
  <c r="R140" i="15"/>
  <c r="S140" i="15" s="1"/>
  <c r="T138" i="15"/>
  <c r="R138" i="15"/>
  <c r="S138" i="15" s="1"/>
  <c r="U138" i="15" s="1"/>
  <c r="V138" i="15" s="1"/>
  <c r="T136" i="15"/>
  <c r="R136" i="15"/>
  <c r="S136" i="15" s="1"/>
  <c r="T124" i="15"/>
  <c r="R124" i="15"/>
  <c r="S124" i="15" s="1"/>
  <c r="T122" i="15"/>
  <c r="R122" i="15"/>
  <c r="S122" i="15" s="1"/>
  <c r="T120" i="15"/>
  <c r="R120" i="15"/>
  <c r="S120" i="15" s="1"/>
  <c r="T116" i="15"/>
  <c r="R116" i="15"/>
  <c r="S116" i="15" s="1"/>
  <c r="T114" i="15"/>
  <c r="R114" i="15"/>
  <c r="S114" i="15" s="1"/>
  <c r="T112" i="15"/>
  <c r="R112" i="15"/>
  <c r="S112" i="15" s="1"/>
  <c r="T110" i="15"/>
  <c r="R110" i="15"/>
  <c r="S110" i="15" s="1"/>
  <c r="T108" i="15"/>
  <c r="R108" i="15"/>
  <c r="S108" i="15" s="1"/>
  <c r="T106" i="15"/>
  <c r="R106" i="15"/>
  <c r="S106" i="15" s="1"/>
  <c r="T104" i="15"/>
  <c r="R104" i="15"/>
  <c r="S104" i="15" s="1"/>
  <c r="T102" i="15"/>
  <c r="R102" i="15"/>
  <c r="S102" i="15" s="1"/>
  <c r="T96" i="15"/>
  <c r="R96" i="15"/>
  <c r="S96" i="15" s="1"/>
  <c r="T94" i="15"/>
  <c r="R94" i="15"/>
  <c r="S94" i="15" s="1"/>
  <c r="T92" i="15"/>
  <c r="R92" i="15"/>
  <c r="S92" i="15" s="1"/>
  <c r="T88" i="15"/>
  <c r="R88" i="15"/>
  <c r="S88" i="15" s="1"/>
  <c r="T86" i="15"/>
  <c r="R86" i="15"/>
  <c r="S86" i="15" s="1"/>
  <c r="T84" i="15"/>
  <c r="R84" i="15"/>
  <c r="S84" i="15" s="1"/>
  <c r="T82" i="15"/>
  <c r="R82" i="15"/>
  <c r="S82" i="15" s="1"/>
  <c r="T80" i="15"/>
  <c r="R80" i="15"/>
  <c r="S80" i="15" s="1"/>
  <c r="T78" i="15"/>
  <c r="R78" i="15"/>
  <c r="S78" i="15" s="1"/>
  <c r="T76" i="15"/>
  <c r="R76" i="15"/>
  <c r="S76" i="15" s="1"/>
  <c r="T74" i="15"/>
  <c r="R74" i="15"/>
  <c r="S74" i="15" s="1"/>
  <c r="T70" i="15"/>
  <c r="R70" i="15"/>
  <c r="S70" i="15" s="1"/>
  <c r="Y53" i="15"/>
  <c r="W53" i="15"/>
  <c r="X53" i="15" s="1"/>
  <c r="T63" i="15"/>
  <c r="R63" i="15"/>
  <c r="S63" i="15" s="1"/>
  <c r="T59" i="15"/>
  <c r="R59" i="15"/>
  <c r="S59" i="15" s="1"/>
  <c r="T53" i="15"/>
  <c r="S53" i="15"/>
  <c r="T48" i="15"/>
  <c r="S48" i="15"/>
  <c r="T47" i="15"/>
  <c r="S47" i="15"/>
  <c r="R33" i="15"/>
  <c r="S33" i="15" s="1"/>
  <c r="R31" i="15"/>
  <c r="S31" i="15" s="1"/>
  <c r="AB31" i="15" s="1"/>
  <c r="R29" i="15"/>
  <c r="S29" i="15" s="1"/>
  <c r="T37" i="15"/>
  <c r="T33" i="15"/>
  <c r="AC33" i="15" s="1"/>
  <c r="T31" i="15"/>
  <c r="AC31" i="15" s="1"/>
  <c r="T29" i="15"/>
  <c r="AC29" i="15" s="1"/>
  <c r="J8" i="15"/>
  <c r="J7" i="15"/>
  <c r="J6" i="15"/>
  <c r="J5" i="15"/>
  <c r="A170" i="15"/>
  <c r="O169" i="15"/>
  <c r="B169" i="15"/>
  <c r="B170" i="15" s="1"/>
  <c r="N167" i="15"/>
  <c r="A167" i="15"/>
  <c r="A168" i="15" s="1"/>
  <c r="N165" i="15"/>
  <c r="A165" i="15"/>
  <c r="A166" i="15" s="1"/>
  <c r="N163" i="15"/>
  <c r="A163" i="15"/>
  <c r="A164" i="15" s="1"/>
  <c r="N161" i="15"/>
  <c r="A161" i="15"/>
  <c r="A162" i="15" s="1"/>
  <c r="O154" i="15"/>
  <c r="N154" i="15"/>
  <c r="B154" i="15"/>
  <c r="O152" i="15"/>
  <c r="N152" i="15"/>
  <c r="Y152" i="15" s="1"/>
  <c r="AC152" i="15" s="1"/>
  <c r="L152" i="15"/>
  <c r="O150" i="15"/>
  <c r="N150" i="15"/>
  <c r="Y150" i="15" s="1"/>
  <c r="L150" i="15"/>
  <c r="O148" i="15"/>
  <c r="N148" i="15"/>
  <c r="Y148" i="15" s="1"/>
  <c r="L148" i="15"/>
  <c r="O146" i="15"/>
  <c r="N146" i="15"/>
  <c r="Y146" i="15" s="1"/>
  <c r="L146" i="15"/>
  <c r="O144" i="15"/>
  <c r="N144" i="15"/>
  <c r="Y144" i="15" s="1"/>
  <c r="AC144" i="15" s="1"/>
  <c r="L144" i="15"/>
  <c r="O142" i="15"/>
  <c r="B142" i="15"/>
  <c r="Y142" i="15" s="1"/>
  <c r="O140" i="15"/>
  <c r="N140" i="15"/>
  <c r="Y140" i="15" s="1"/>
  <c r="L140" i="15"/>
  <c r="O138" i="15"/>
  <c r="N138" i="15"/>
  <c r="Y138" i="15" s="1"/>
  <c r="L138" i="15"/>
  <c r="O136" i="15"/>
  <c r="N136" i="15"/>
  <c r="Y136" i="15" s="1"/>
  <c r="L136" i="15"/>
  <c r="I129" i="15"/>
  <c r="E129" i="15" s="1"/>
  <c r="O124" i="15"/>
  <c r="N124" i="15"/>
  <c r="Y124" i="15" s="1"/>
  <c r="L124" i="15"/>
  <c r="O122" i="15"/>
  <c r="N122" i="15"/>
  <c r="Y122" i="15" s="1"/>
  <c r="L122" i="15"/>
  <c r="O120" i="15"/>
  <c r="N120" i="15"/>
  <c r="Y120" i="15" s="1"/>
  <c r="L120" i="15"/>
  <c r="N118" i="15"/>
  <c r="Y118" i="15" s="1"/>
  <c r="L118" i="15"/>
  <c r="I118" i="15"/>
  <c r="A118" i="15"/>
  <c r="O118" i="15" s="1"/>
  <c r="O116" i="15"/>
  <c r="N116" i="15"/>
  <c r="Y116" i="15" s="1"/>
  <c r="L116" i="15"/>
  <c r="O114" i="15"/>
  <c r="N114" i="15"/>
  <c r="Y114" i="15" s="1"/>
  <c r="L114" i="15"/>
  <c r="O112" i="15"/>
  <c r="N112" i="15"/>
  <c r="B112" i="15"/>
  <c r="O110" i="15"/>
  <c r="N110" i="15"/>
  <c r="Y110" i="15" s="1"/>
  <c r="L110" i="15"/>
  <c r="O108" i="15"/>
  <c r="N108" i="15"/>
  <c r="B108" i="15"/>
  <c r="O106" i="15"/>
  <c r="N106" i="15"/>
  <c r="Y106" i="15" s="1"/>
  <c r="L106" i="15"/>
  <c r="O104" i="15"/>
  <c r="N104" i="15"/>
  <c r="Y104" i="15" s="1"/>
  <c r="B104" i="15"/>
  <c r="O102" i="15"/>
  <c r="N102" i="15"/>
  <c r="Y102" i="15" s="1"/>
  <c r="L102" i="15"/>
  <c r="N100" i="15"/>
  <c r="Y100" i="15" s="1"/>
  <c r="L100" i="15"/>
  <c r="I100" i="15"/>
  <c r="F100" i="15"/>
  <c r="A100" i="15"/>
  <c r="O100" i="15" s="1"/>
  <c r="N98" i="15"/>
  <c r="Y98" i="15" s="1"/>
  <c r="L98" i="15"/>
  <c r="I98" i="15"/>
  <c r="F98" i="15"/>
  <c r="A98" i="15"/>
  <c r="O98" i="15" s="1"/>
  <c r="O96" i="15"/>
  <c r="N96" i="15"/>
  <c r="Y96" i="15" s="1"/>
  <c r="L96" i="15"/>
  <c r="O94" i="15"/>
  <c r="N94" i="15"/>
  <c r="Y94" i="15" s="1"/>
  <c r="L94" i="15"/>
  <c r="O92" i="15"/>
  <c r="N92" i="15"/>
  <c r="Y92" i="15" s="1"/>
  <c r="L92" i="15"/>
  <c r="N90" i="15"/>
  <c r="I90" i="15"/>
  <c r="B90" i="15"/>
  <c r="Y90" i="15" s="1"/>
  <c r="A90" i="15"/>
  <c r="O90" i="15" s="1"/>
  <c r="O88" i="15"/>
  <c r="N88" i="15"/>
  <c r="Y88" i="15" s="1"/>
  <c r="L88" i="15"/>
  <c r="O86" i="15"/>
  <c r="N86" i="15"/>
  <c r="Y86" i="15" s="1"/>
  <c r="L86" i="15"/>
  <c r="O84" i="15"/>
  <c r="N84" i="15"/>
  <c r="Y84" i="15" s="1"/>
  <c r="L84" i="15"/>
  <c r="O82" i="15"/>
  <c r="N82" i="15"/>
  <c r="Y82" i="15" s="1"/>
  <c r="L82" i="15"/>
  <c r="O80" i="15"/>
  <c r="N80" i="15"/>
  <c r="Y80" i="15" s="1"/>
  <c r="L80" i="15"/>
  <c r="C80" i="15"/>
  <c r="O78" i="15"/>
  <c r="N78" i="15"/>
  <c r="B78" i="15"/>
  <c r="Y78" i="15" s="1"/>
  <c r="O76" i="15"/>
  <c r="N76" i="15"/>
  <c r="Y76" i="15" s="1"/>
  <c r="L76" i="15"/>
  <c r="O74" i="15"/>
  <c r="N74" i="15"/>
  <c r="Y74" i="15" s="1"/>
  <c r="L74" i="15"/>
  <c r="C74" i="15"/>
  <c r="N72" i="15"/>
  <c r="Y72" i="15" s="1"/>
  <c r="L72" i="15"/>
  <c r="F72" i="15"/>
  <c r="A72" i="15"/>
  <c r="O70" i="15"/>
  <c r="N70" i="15"/>
  <c r="Y70" i="15" s="1"/>
  <c r="L70" i="15"/>
  <c r="N63" i="15"/>
  <c r="B63" i="15"/>
  <c r="Y63" i="15" s="1"/>
  <c r="N61" i="15"/>
  <c r="Y61" i="15" s="1"/>
  <c r="L61" i="15"/>
  <c r="A61" i="15"/>
  <c r="O61" i="15" s="1"/>
  <c r="O59" i="15"/>
  <c r="N59" i="15"/>
  <c r="L59" i="15"/>
  <c r="O53" i="15"/>
  <c r="F53" i="15"/>
  <c r="A42" i="15"/>
  <c r="A41" i="15"/>
  <c r="A40" i="15"/>
  <c r="A39" i="15"/>
  <c r="C38" i="15"/>
  <c r="B38" i="15"/>
  <c r="B40" i="15" s="1"/>
  <c r="A38" i="15"/>
  <c r="N37" i="15"/>
  <c r="Y37" i="15" s="1"/>
  <c r="L37" i="15"/>
  <c r="O33" i="15"/>
  <c r="B33" i="15"/>
  <c r="C31" i="15"/>
  <c r="B31" i="15"/>
  <c r="B29" i="15"/>
  <c r="O29" i="15" s="1"/>
  <c r="O26" i="15"/>
  <c r="I174" i="15" l="1" a="1"/>
  <c r="I174" i="15" s="1"/>
  <c r="O31" i="15"/>
  <c r="O174" i="15" s="1"/>
  <c r="I204" i="15" s="1"/>
  <c r="T90" i="15"/>
  <c r="T118" i="15"/>
  <c r="Y154" i="15"/>
  <c r="T161" i="15"/>
  <c r="AC161" i="15" s="1"/>
  <c r="B163" i="15"/>
  <c r="B164" i="15" s="1"/>
  <c r="T165" i="15"/>
  <c r="AC165" i="15" s="1"/>
  <c r="T167" i="15"/>
  <c r="AC167" i="15" s="1"/>
  <c r="B161" i="15"/>
  <c r="B162" i="15" s="1"/>
  <c r="T163" i="15"/>
  <c r="AC163" i="15" s="1"/>
  <c r="B165" i="15"/>
  <c r="B166" i="15" s="1"/>
  <c r="O165" i="15"/>
  <c r="B167" i="15"/>
  <c r="B168" i="15" s="1"/>
  <c r="O167" i="15"/>
  <c r="A178" i="15" a="1"/>
  <c r="A178" i="15" s="1"/>
  <c r="A184" i="15" s="1"/>
  <c r="O184" i="15" s="1"/>
  <c r="N130" i="15" a="1"/>
  <c r="N130" i="15" s="1"/>
  <c r="T100" i="15"/>
  <c r="Y108" i="15"/>
  <c r="Y112" i="15"/>
  <c r="O161" i="15"/>
  <c r="O163" i="15"/>
  <c r="AC138" i="15"/>
  <c r="AC140" i="15"/>
  <c r="AC146" i="15"/>
  <c r="AC148" i="15"/>
  <c r="T98" i="15"/>
  <c r="Y59" i="15"/>
  <c r="Y133" i="15" s="1"/>
  <c r="AC136" i="15"/>
  <c r="U140" i="15"/>
  <c r="V140" i="15" s="1"/>
  <c r="AC142" i="15"/>
  <c r="U148" i="15"/>
  <c r="V148" i="15" s="1"/>
  <c r="AC150" i="15"/>
  <c r="AC154" i="15"/>
  <c r="U146" i="15"/>
  <c r="V146" i="15" s="1"/>
  <c r="I205" i="15"/>
  <c r="I206" i="15" s="1"/>
  <c r="I208" i="15" s="1"/>
  <c r="Z53" i="15"/>
  <c r="AA53" i="15" s="1"/>
  <c r="T61" i="15"/>
  <c r="AC37" i="15"/>
  <c r="U169" i="15"/>
  <c r="V169" i="15" s="1"/>
  <c r="AC169" i="15"/>
  <c r="AD169" i="15" s="1"/>
  <c r="AE169" i="15" s="1"/>
  <c r="U154" i="15"/>
  <c r="V154" i="15" s="1"/>
  <c r="U136" i="15"/>
  <c r="V136" i="15" s="1"/>
  <c r="AC53" i="15"/>
  <c r="O63" i="15"/>
  <c r="AB33" i="15"/>
  <c r="AD33" i="15" s="1"/>
  <c r="AE33" i="15" s="1"/>
  <c r="AB53" i="15"/>
  <c r="U53" i="15"/>
  <c r="V53" i="15" s="1"/>
  <c r="U48" i="15"/>
  <c r="V48" i="15" s="1"/>
  <c r="U47" i="15"/>
  <c r="V47" i="15" s="1"/>
  <c r="AD31" i="15"/>
  <c r="AE31" i="15" s="1"/>
  <c r="AB29" i="15"/>
  <c r="AD29" i="15" s="1"/>
  <c r="AE29" i="15" s="1"/>
  <c r="U29" i="15"/>
  <c r="V29" i="15" s="1"/>
  <c r="U33" i="15"/>
  <c r="V33" i="15" s="1"/>
  <c r="U31" i="15"/>
  <c r="V31" i="15" s="1"/>
  <c r="B48" i="15"/>
  <c r="Y48" i="15" s="1"/>
  <c r="AC48" i="15" s="1"/>
  <c r="O48" i="15"/>
  <c r="B39" i="15"/>
  <c r="B41" i="15" s="1"/>
  <c r="B42" i="15" s="1"/>
  <c r="B47" i="15"/>
  <c r="I72" i="15"/>
  <c r="C47" i="15"/>
  <c r="A161" i="14"/>
  <c r="O160" i="14"/>
  <c r="B160" i="14"/>
  <c r="B161" i="14" s="1"/>
  <c r="N158" i="14"/>
  <c r="A158" i="14"/>
  <c r="N156" i="14"/>
  <c r="A156" i="14"/>
  <c r="N154" i="14"/>
  <c r="A154" i="14"/>
  <c r="N152" i="14"/>
  <c r="A152" i="14"/>
  <c r="R161" i="15" s="1"/>
  <c r="S161" i="15" s="1"/>
  <c r="AB161" i="15" s="1"/>
  <c r="AD161" i="15" s="1"/>
  <c r="AE161" i="15" s="1"/>
  <c r="O145" i="14"/>
  <c r="N145" i="14"/>
  <c r="B145" i="14"/>
  <c r="O143" i="14"/>
  <c r="N143" i="14"/>
  <c r="W152" i="15" s="1"/>
  <c r="X152" i="15" s="1"/>
  <c r="Z152" i="15" s="1"/>
  <c r="AA152" i="15" s="1"/>
  <c r="L143" i="14"/>
  <c r="O141" i="14"/>
  <c r="N141" i="14"/>
  <c r="W150" i="15" s="1"/>
  <c r="X150" i="15" s="1"/>
  <c r="Z150" i="15" s="1"/>
  <c r="AA150" i="15" s="1"/>
  <c r="L141" i="14"/>
  <c r="O139" i="14"/>
  <c r="N139" i="14"/>
  <c r="W148" i="15" s="1"/>
  <c r="X148" i="15" s="1"/>
  <c r="Z148" i="15" s="1"/>
  <c r="AA148" i="15" s="1"/>
  <c r="L139" i="14"/>
  <c r="O137" i="14"/>
  <c r="N137" i="14"/>
  <c r="W146" i="15" s="1"/>
  <c r="X146" i="15" s="1"/>
  <c r="AB146" i="15" s="1"/>
  <c r="L137" i="14"/>
  <c r="O135" i="14"/>
  <c r="N135" i="14"/>
  <c r="W144" i="15" s="1"/>
  <c r="X144" i="15" s="1"/>
  <c r="AB144" i="15" s="1"/>
  <c r="AD144" i="15" s="1"/>
  <c r="AE144" i="15" s="1"/>
  <c r="L135" i="14"/>
  <c r="O133" i="14"/>
  <c r="B133" i="14"/>
  <c r="W142" i="15" s="1"/>
  <c r="X142" i="15" s="1"/>
  <c r="Z142" i="15" s="1"/>
  <c r="AA142" i="15" s="1"/>
  <c r="O131" i="14"/>
  <c r="N131" i="14"/>
  <c r="W140" i="15" s="1"/>
  <c r="X140" i="15" s="1"/>
  <c r="AB140" i="15" s="1"/>
  <c r="AD140" i="15" s="1"/>
  <c r="AE140" i="15" s="1"/>
  <c r="L131" i="14"/>
  <c r="O129" i="14"/>
  <c r="N129" i="14"/>
  <c r="W138" i="15" s="1"/>
  <c r="X138" i="15" s="1"/>
  <c r="Z138" i="15" s="1"/>
  <c r="AA138" i="15" s="1"/>
  <c r="L129" i="14"/>
  <c r="O127" i="14"/>
  <c r="N127" i="14"/>
  <c r="W136" i="15" s="1"/>
  <c r="X136" i="15" s="1"/>
  <c r="AB136" i="15" s="1"/>
  <c r="L127" i="14"/>
  <c r="O115" i="14"/>
  <c r="N115" i="14"/>
  <c r="W124" i="15" s="1"/>
  <c r="X124" i="15" s="1"/>
  <c r="Z124" i="15" s="1"/>
  <c r="AA124" i="15" s="1"/>
  <c r="L115" i="14"/>
  <c r="O113" i="14"/>
  <c r="N113" i="14"/>
  <c r="W122" i="15" s="1"/>
  <c r="X122" i="15" s="1"/>
  <c r="Z122" i="15" s="1"/>
  <c r="AA122" i="15" s="1"/>
  <c r="L113" i="14"/>
  <c r="O111" i="14"/>
  <c r="N111" i="14"/>
  <c r="W120" i="15" s="1"/>
  <c r="X120" i="15" s="1"/>
  <c r="Z120" i="15" s="1"/>
  <c r="AA120" i="15" s="1"/>
  <c r="L111" i="14"/>
  <c r="N109" i="14"/>
  <c r="W118" i="15" s="1"/>
  <c r="X118" i="15" s="1"/>
  <c r="Z118" i="15" s="1"/>
  <c r="AA118" i="15" s="1"/>
  <c r="L109" i="14"/>
  <c r="I109" i="14"/>
  <c r="A109" i="14"/>
  <c r="O107" i="14"/>
  <c r="N107" i="14"/>
  <c r="W116" i="15" s="1"/>
  <c r="X116" i="15" s="1"/>
  <c r="Z116" i="15" s="1"/>
  <c r="AA116" i="15" s="1"/>
  <c r="L107" i="14"/>
  <c r="O105" i="14"/>
  <c r="N105" i="14"/>
  <c r="W114" i="15" s="1"/>
  <c r="X114" i="15" s="1"/>
  <c r="Z114" i="15" s="1"/>
  <c r="AA114" i="15" s="1"/>
  <c r="L105" i="14"/>
  <c r="O103" i="14"/>
  <c r="N103" i="14"/>
  <c r="B103" i="14"/>
  <c r="W112" i="15" s="1"/>
  <c r="X112" i="15" s="1"/>
  <c r="O101" i="14"/>
  <c r="N101" i="14"/>
  <c r="W110" i="15" s="1"/>
  <c r="X110" i="15" s="1"/>
  <c r="Z110" i="15" s="1"/>
  <c r="AA110" i="15" s="1"/>
  <c r="L101" i="14"/>
  <c r="O99" i="14"/>
  <c r="N99" i="14"/>
  <c r="B99" i="14"/>
  <c r="W108" i="15" s="1"/>
  <c r="X108" i="15" s="1"/>
  <c r="Z108" i="15" s="1"/>
  <c r="AA108" i="15" s="1"/>
  <c r="O97" i="14"/>
  <c r="N97" i="14"/>
  <c r="W106" i="15" s="1"/>
  <c r="X106" i="15" s="1"/>
  <c r="Z106" i="15" s="1"/>
  <c r="AA106" i="15" s="1"/>
  <c r="L97" i="14"/>
  <c r="O95" i="14"/>
  <c r="N95" i="14"/>
  <c r="B95" i="14"/>
  <c r="O93" i="14"/>
  <c r="N93" i="14"/>
  <c r="W102" i="15" s="1"/>
  <c r="X102" i="15" s="1"/>
  <c r="Z102" i="15" s="1"/>
  <c r="AA102" i="15" s="1"/>
  <c r="L93" i="14"/>
  <c r="N91" i="14"/>
  <c r="W100" i="15" s="1"/>
  <c r="X100" i="15" s="1"/>
  <c r="Z100" i="15" s="1"/>
  <c r="AA100" i="15" s="1"/>
  <c r="L91" i="14"/>
  <c r="I91" i="14"/>
  <c r="F91" i="14"/>
  <c r="A91" i="14"/>
  <c r="O91" i="14" s="1"/>
  <c r="N89" i="14"/>
  <c r="W98" i="15" s="1"/>
  <c r="X98" i="15" s="1"/>
  <c r="Z98" i="15" s="1"/>
  <c r="AA98" i="15" s="1"/>
  <c r="L89" i="14"/>
  <c r="I89" i="14"/>
  <c r="F89" i="14"/>
  <c r="A89" i="14"/>
  <c r="O89" i="14" s="1"/>
  <c r="O87" i="14"/>
  <c r="N87" i="14"/>
  <c r="W96" i="15" s="1"/>
  <c r="X96" i="15" s="1"/>
  <c r="Z96" i="15" s="1"/>
  <c r="AA96" i="15" s="1"/>
  <c r="L87" i="14"/>
  <c r="O85" i="14"/>
  <c r="N85" i="14"/>
  <c r="W94" i="15" s="1"/>
  <c r="X94" i="15" s="1"/>
  <c r="Z94" i="15" s="1"/>
  <c r="AA94" i="15" s="1"/>
  <c r="L85" i="14"/>
  <c r="O83" i="14"/>
  <c r="N83" i="14"/>
  <c r="W92" i="15" s="1"/>
  <c r="X92" i="15" s="1"/>
  <c r="Z92" i="15" s="1"/>
  <c r="AA92" i="15" s="1"/>
  <c r="L83" i="14"/>
  <c r="N81" i="14"/>
  <c r="I81" i="14"/>
  <c r="A81" i="14"/>
  <c r="B81" i="14" s="1"/>
  <c r="W90" i="15" s="1"/>
  <c r="X90" i="15" s="1"/>
  <c r="Z90" i="15" s="1"/>
  <c r="AA90" i="15" s="1"/>
  <c r="O79" i="14"/>
  <c r="N79" i="14"/>
  <c r="W88" i="15" s="1"/>
  <c r="X88" i="15" s="1"/>
  <c r="Z88" i="15" s="1"/>
  <c r="AA88" i="15" s="1"/>
  <c r="L79" i="14"/>
  <c r="O77" i="14"/>
  <c r="N77" i="14"/>
  <c r="W86" i="15" s="1"/>
  <c r="X86" i="15" s="1"/>
  <c r="Z86" i="15" s="1"/>
  <c r="AA86" i="15" s="1"/>
  <c r="L77" i="14"/>
  <c r="O75" i="14"/>
  <c r="N75" i="14"/>
  <c r="W84" i="15" s="1"/>
  <c r="X84" i="15" s="1"/>
  <c r="Z84" i="15" s="1"/>
  <c r="AA84" i="15" s="1"/>
  <c r="L75" i="14"/>
  <c r="O73" i="14"/>
  <c r="N73" i="14"/>
  <c r="W82" i="15" s="1"/>
  <c r="X82" i="15" s="1"/>
  <c r="Z82" i="15" s="1"/>
  <c r="AA82" i="15" s="1"/>
  <c r="L73" i="14"/>
  <c r="O71" i="14"/>
  <c r="N71" i="14"/>
  <c r="W80" i="15" s="1"/>
  <c r="X80" i="15" s="1"/>
  <c r="Z80" i="15" s="1"/>
  <c r="AA80" i="15" s="1"/>
  <c r="L71" i="14"/>
  <c r="C71" i="14"/>
  <c r="O69" i="14"/>
  <c r="N69" i="14"/>
  <c r="B69" i="14"/>
  <c r="W78" i="15" s="1"/>
  <c r="O67" i="14"/>
  <c r="N67" i="14"/>
  <c r="W76" i="15" s="1"/>
  <c r="X76" i="15" s="1"/>
  <c r="Z76" i="15" s="1"/>
  <c r="AA76" i="15" s="1"/>
  <c r="L67" i="14"/>
  <c r="O65" i="14"/>
  <c r="N65" i="14"/>
  <c r="W74" i="15" s="1"/>
  <c r="X74" i="15" s="1"/>
  <c r="Z74" i="15" s="1"/>
  <c r="AA74" i="15" s="1"/>
  <c r="L65" i="14"/>
  <c r="C65" i="14"/>
  <c r="N63" i="14"/>
  <c r="W72" i="15" s="1"/>
  <c r="X72" i="15" s="1"/>
  <c r="Z72" i="15" s="1"/>
  <c r="AA72" i="15" s="1"/>
  <c r="L63" i="14"/>
  <c r="F63" i="14"/>
  <c r="A63" i="14"/>
  <c r="O61" i="14"/>
  <c r="N61" i="14"/>
  <c r="W70" i="15" s="1"/>
  <c r="X70" i="15" s="1"/>
  <c r="Z70" i="15" s="1"/>
  <c r="AA70" i="15" s="1"/>
  <c r="L61" i="14"/>
  <c r="N54" i="14"/>
  <c r="B54" i="14"/>
  <c r="W63" i="15" s="1"/>
  <c r="X63" i="15" s="1"/>
  <c r="Z63" i="15" s="1"/>
  <c r="AA63" i="15" s="1"/>
  <c r="N52" i="14"/>
  <c r="W61" i="15" s="1"/>
  <c r="X61" i="15" s="1"/>
  <c r="Z61" i="15" s="1"/>
  <c r="AA61" i="15" s="1"/>
  <c r="L52" i="14"/>
  <c r="I52" i="14"/>
  <c r="A52" i="14"/>
  <c r="O50" i="14"/>
  <c r="N50" i="14"/>
  <c r="W59" i="15" s="1"/>
  <c r="X59" i="15" s="1"/>
  <c r="L50" i="14"/>
  <c r="I44" i="14"/>
  <c r="F44" i="14"/>
  <c r="A44" i="14"/>
  <c r="O44" i="14" s="1"/>
  <c r="A39" i="14"/>
  <c r="A38" i="14"/>
  <c r="A33" i="14"/>
  <c r="A32" i="14"/>
  <c r="A31" i="14"/>
  <c r="A30" i="14"/>
  <c r="C29" i="14"/>
  <c r="B29" i="14"/>
  <c r="A29" i="14"/>
  <c r="N28" i="14"/>
  <c r="W37" i="15" s="1"/>
  <c r="X37" i="15" s="1"/>
  <c r="Z37" i="15" s="1"/>
  <c r="AA37" i="15" s="1"/>
  <c r="L28" i="14"/>
  <c r="I28" i="14"/>
  <c r="R37" i="15" s="1"/>
  <c r="O24" i="14"/>
  <c r="B24" i="14"/>
  <c r="C22" i="14"/>
  <c r="B22" i="14"/>
  <c r="O22" i="14" s="1"/>
  <c r="B20" i="14"/>
  <c r="O20" i="14" s="1"/>
  <c r="O17" i="14"/>
  <c r="N174" i="15" l="1" a="1"/>
  <c r="N174" i="15" s="1"/>
  <c r="Z112" i="15"/>
  <c r="AA112" i="15" s="1"/>
  <c r="W154" i="15"/>
  <c r="X154" i="15" s="1"/>
  <c r="O154" i="14"/>
  <c r="R163" i="15"/>
  <c r="S163" i="15" s="1"/>
  <c r="O156" i="14"/>
  <c r="R165" i="15"/>
  <c r="S165" i="15" s="1"/>
  <c r="O158" i="14"/>
  <c r="R167" i="15"/>
  <c r="S167" i="15" s="1"/>
  <c r="Z136" i="15"/>
  <c r="AA136" i="15" s="1"/>
  <c r="AB138" i="15"/>
  <c r="AD138" i="15" s="1"/>
  <c r="AE138" i="15" s="1"/>
  <c r="AB142" i="15"/>
  <c r="AD142" i="15" s="1"/>
  <c r="AE142" i="15" s="1"/>
  <c r="Z144" i="15"/>
  <c r="AA144" i="15" s="1"/>
  <c r="AB148" i="15"/>
  <c r="AD148" i="15" s="1"/>
  <c r="AE148" i="15" s="1"/>
  <c r="AB152" i="15"/>
  <c r="AD152" i="15" s="1"/>
  <c r="AE152" i="15" s="1"/>
  <c r="Z146" i="15"/>
  <c r="AA146" i="15" s="1"/>
  <c r="Z140" i="15"/>
  <c r="AA140" i="15" s="1"/>
  <c r="Z59" i="15"/>
  <c r="AA59" i="15" s="1"/>
  <c r="U161" i="15"/>
  <c r="V161" i="15" s="1"/>
  <c r="W104" i="15"/>
  <c r="X104" i="15" s="1"/>
  <c r="Z104" i="15" s="1"/>
  <c r="AA104" i="15" s="1"/>
  <c r="AB150" i="15"/>
  <c r="R118" i="15"/>
  <c r="S118" i="15" s="1"/>
  <c r="AD136" i="15"/>
  <c r="AE136" i="15" s="1"/>
  <c r="AD146" i="15"/>
  <c r="AE146" i="15" s="1"/>
  <c r="AD150" i="15"/>
  <c r="AE150" i="15" s="1"/>
  <c r="Y173" i="15"/>
  <c r="A181" i="15"/>
  <c r="O181" i="15" s="1"/>
  <c r="A183" i="15"/>
  <c r="O183" i="15" s="1"/>
  <c r="A180" i="15"/>
  <c r="O180" i="15" s="1"/>
  <c r="A182" i="15"/>
  <c r="O182" i="15" s="1"/>
  <c r="O52" i="14"/>
  <c r="R90" i="15"/>
  <c r="S90" i="15" s="1"/>
  <c r="B31" i="14"/>
  <c r="O47" i="15"/>
  <c r="Y47" i="15"/>
  <c r="R98" i="15"/>
  <c r="S98" i="15" s="1"/>
  <c r="R100" i="15"/>
  <c r="S100" i="15" s="1"/>
  <c r="X78" i="15"/>
  <c r="W133" i="15"/>
  <c r="O28" i="14"/>
  <c r="S37" i="15"/>
  <c r="I128" i="15" a="1"/>
  <c r="I128" i="15" s="1"/>
  <c r="I130" i="15" s="1"/>
  <c r="T173" i="15" s="1"/>
  <c r="T72" i="15"/>
  <c r="AC133" i="15"/>
  <c r="T133" i="15"/>
  <c r="AD53" i="15"/>
  <c r="AE53" i="15" s="1"/>
  <c r="R61" i="15"/>
  <c r="S61" i="15" s="1"/>
  <c r="O54" i="14"/>
  <c r="O72" i="15"/>
  <c r="O152" i="14"/>
  <c r="O109" i="14"/>
  <c r="O81" i="14"/>
  <c r="A169" i="14" a="1"/>
  <c r="A169" i="14" s="1"/>
  <c r="A175" i="14" s="1"/>
  <c r="O175" i="14" s="1"/>
  <c r="B30" i="14"/>
  <c r="B32" i="14" s="1"/>
  <c r="B33" i="14" s="1"/>
  <c r="B38" i="14"/>
  <c r="W47" i="15" s="1"/>
  <c r="X47" i="15" s="1"/>
  <c r="AB47" i="15" s="1"/>
  <c r="I63" i="14"/>
  <c r="I38" i="14"/>
  <c r="O38" i="14" s="1"/>
  <c r="I39" i="14"/>
  <c r="A153" i="14"/>
  <c r="A155" i="14"/>
  <c r="A157" i="14"/>
  <c r="A159" i="14"/>
  <c r="C38" i="14"/>
  <c r="B39" i="14"/>
  <c r="W48" i="15" s="1"/>
  <c r="X48" i="15" s="1"/>
  <c r="AB48" i="15" s="1"/>
  <c r="AD48" i="15" s="1"/>
  <c r="AE48" i="15" s="1"/>
  <c r="B152" i="14"/>
  <c r="B153" i="14" s="1"/>
  <c r="B154" i="14"/>
  <c r="B155" i="14" s="1"/>
  <c r="B156" i="14"/>
  <c r="B157" i="14" s="1"/>
  <c r="B158" i="14"/>
  <c r="B159" i="14" s="1"/>
  <c r="AB167" i="15" l="1"/>
  <c r="AD167" i="15" s="1"/>
  <c r="AE167" i="15" s="1"/>
  <c r="U167" i="15"/>
  <c r="V167" i="15" s="1"/>
  <c r="AB165" i="15"/>
  <c r="AD165" i="15" s="1"/>
  <c r="AE165" i="15" s="1"/>
  <c r="U165" i="15"/>
  <c r="V165" i="15" s="1"/>
  <c r="AB163" i="15"/>
  <c r="AD163" i="15" s="1"/>
  <c r="AE163" i="15" s="1"/>
  <c r="U163" i="15"/>
  <c r="V163" i="15" s="1"/>
  <c r="Z154" i="15"/>
  <c r="AA154" i="15" s="1"/>
  <c r="AB154" i="15"/>
  <c r="AD154" i="15" s="1"/>
  <c r="AE154" i="15" s="1"/>
  <c r="I210" i="15"/>
  <c r="I211" i="15" s="1"/>
  <c r="I212" i="15" s="1"/>
  <c r="I214" i="15" s="1"/>
  <c r="N165" i="14" a="1"/>
  <c r="N165" i="14" s="1"/>
  <c r="W173" i="15" s="1"/>
  <c r="X173" i="15" s="1"/>
  <c r="AC47" i="15"/>
  <c r="AD47" i="15" s="1"/>
  <c r="AE47" i="15" s="1"/>
  <c r="Z47" i="15"/>
  <c r="AA47" i="15" s="1"/>
  <c r="O63" i="14"/>
  <c r="R72" i="15"/>
  <c r="S72" i="15" s="1"/>
  <c r="X133" i="15"/>
  <c r="Z133" i="15" s="1"/>
  <c r="AA133" i="15" s="1"/>
  <c r="Z78" i="15"/>
  <c r="AA78" i="15" s="1"/>
  <c r="Z48" i="15"/>
  <c r="AA48" i="15" s="1"/>
  <c r="U37" i="15"/>
  <c r="V37" i="15" s="1"/>
  <c r="AB37" i="15"/>
  <c r="AD37" i="15" s="1"/>
  <c r="AE37" i="15" s="1"/>
  <c r="K121" i="14"/>
  <c r="R133" i="15"/>
  <c r="S133" i="15" s="1"/>
  <c r="U133" i="15" s="1"/>
  <c r="V133" i="15" s="1"/>
  <c r="O130" i="15"/>
  <c r="O187" i="15" s="1"/>
  <c r="K130" i="15"/>
  <c r="AC173" i="15"/>
  <c r="O39" i="14"/>
  <c r="A172" i="14"/>
  <c r="O172" i="14" s="1"/>
  <c r="A174" i="14"/>
  <c r="O174" i="14" s="1"/>
  <c r="I165" i="14" a="1"/>
  <c r="I165" i="14" s="1"/>
  <c r="R173" i="15" s="1"/>
  <c r="S173" i="15" s="1"/>
  <c r="U173" i="15" s="1"/>
  <c r="V173" i="15" s="1"/>
  <c r="A171" i="14"/>
  <c r="O171" i="14" s="1"/>
  <c r="A173" i="14"/>
  <c r="O173" i="14" s="1"/>
  <c r="O165" i="14" l="1"/>
  <c r="O178" i="14" s="1"/>
  <c r="AB133" i="15"/>
  <c r="AD133" i="15" s="1"/>
  <c r="AE133" i="15" s="1"/>
  <c r="AB173" i="15"/>
  <c r="AD173" i="15" s="1"/>
  <c r="AE173" i="15" s="1"/>
  <c r="Z173" i="15"/>
  <c r="AA173" i="15" s="1"/>
</calcChain>
</file>

<file path=xl/sharedStrings.xml><?xml version="1.0" encoding="utf-8"?>
<sst xmlns="http://schemas.openxmlformats.org/spreadsheetml/2006/main" count="434" uniqueCount="243">
  <si>
    <t>Product/Service</t>
  </si>
  <si>
    <t>Price</t>
  </si>
  <si>
    <t>OpenSites Engine</t>
  </si>
  <si>
    <t>(Required for each site)</t>
  </si>
  <si>
    <t>Unlimited Pages</t>
  </si>
  <si>
    <t>(All modules include dedicated client administration panel integrated into the OpenSites Client CMS)</t>
  </si>
  <si>
    <t>Banner Manager</t>
  </si>
  <si>
    <t>Manage, rotate and report advertising banners</t>
  </si>
  <si>
    <t>Create and manage a web-log</t>
  </si>
  <si>
    <t>Date/Time Widget</t>
  </si>
  <si>
    <t>Drop in date/time control</t>
  </si>
  <si>
    <r>
      <t xml:space="preserve">Document Manager </t>
    </r>
    <r>
      <rPr>
        <i/>
        <sz val="10"/>
        <rFont val="Arial"/>
        <family val="2"/>
      </rPr>
      <t>lite</t>
    </r>
  </si>
  <si>
    <t>Categorise, upload and manage documents</t>
  </si>
  <si>
    <r>
      <t xml:space="preserve">Document Manager </t>
    </r>
    <r>
      <rPr>
        <i/>
        <sz val="10"/>
        <rFont val="Arial"/>
        <family val="2"/>
      </rPr>
      <t>pro</t>
    </r>
  </si>
  <si>
    <t>Control document access with user log-ins, permissions and groups</t>
  </si>
  <si>
    <t>Dynamic Calendar</t>
  </si>
  <si>
    <t>Publish an events calendar, and take event bookings</t>
  </si>
  <si>
    <t>Event Scheduler</t>
  </si>
  <si>
    <t>Book and schedule time and resources online</t>
  </si>
  <si>
    <t>FAQ Manager</t>
  </si>
  <si>
    <t>Categorise and manage FAQs thorough a convenient Admin interface</t>
  </si>
  <si>
    <t>Google API</t>
  </si>
  <si>
    <t>Guestbook</t>
  </si>
  <si>
    <t>Publish and manage a Guestbook</t>
  </si>
  <si>
    <t>Restrict access to selected pages</t>
  </si>
  <si>
    <t>Link Manager</t>
  </si>
  <si>
    <t>Categorise and manage Links thorough a convenient Admin interface</t>
  </si>
  <si>
    <t>Create and manage News items, and publish News using RSS</t>
  </si>
  <si>
    <t>Quickpoll</t>
  </si>
  <si>
    <t>Add simple Polls to a website, and report results</t>
  </si>
  <si>
    <t>Scrolling Marquee</t>
  </si>
  <si>
    <t>Create and update Marquee text through a convenient Admin interface</t>
  </si>
  <si>
    <t>Shopping Cart</t>
  </si>
  <si>
    <t>Create and manage a product catalogue; take orders and payment</t>
  </si>
  <si>
    <t>Site Map</t>
  </si>
  <si>
    <t>Automatically update site map as pages are added, deleted, moved or renamed</t>
  </si>
  <si>
    <t>Site Search</t>
  </si>
  <si>
    <t>Search website pages and all module content</t>
  </si>
  <si>
    <r>
      <t xml:space="preserve">Survey Manager </t>
    </r>
    <r>
      <rPr>
        <i/>
        <sz val="10"/>
        <rFont val="Arial"/>
        <family val="2"/>
      </rPr>
      <t>lite</t>
    </r>
  </si>
  <si>
    <t>Create, manage and report online surveys</t>
  </si>
  <si>
    <r>
      <t xml:space="preserve">Survey Manager </t>
    </r>
    <r>
      <rPr>
        <i/>
        <sz val="10"/>
        <rFont val="Arial"/>
        <family val="2"/>
      </rPr>
      <t>pro</t>
    </r>
  </si>
  <si>
    <t>Create complex surveys, with additional question types and survey branching</t>
  </si>
  <si>
    <t>Universal Feed Reader</t>
  </si>
  <si>
    <t>Easily configure and insert RSS feeds</t>
  </si>
  <si>
    <t>Virtual Catalogue</t>
  </si>
  <si>
    <t>Webboard</t>
  </si>
  <si>
    <t>Create moderated or un-moderated forums</t>
  </si>
  <si>
    <t>OpenSites Hosting</t>
  </si>
  <si>
    <t>Price per Annum</t>
  </si>
  <si>
    <t>Notes</t>
  </si>
  <si>
    <t>OpenSites Web Development Platform</t>
  </si>
  <si>
    <t>N/A</t>
  </si>
  <si>
    <t>Other Services</t>
  </si>
  <si>
    <t>Automate sale of digital products, including controlled access to download area for paid customers</t>
  </si>
  <si>
    <t>Career Manager</t>
  </si>
  <si>
    <t>Powerful web-store for demanding online retailing applications</t>
  </si>
  <si>
    <t>Voloper Global Merchant System (VGM)</t>
  </si>
  <si>
    <t>Create and manage property details for sale/rental</t>
  </si>
  <si>
    <t>Career Agency</t>
  </si>
  <si>
    <t>Site Tracking</t>
  </si>
  <si>
    <t>Module to quickly and easily insert Google Analytics into a site - with Admin Panel</t>
  </si>
  <si>
    <t>Virtual Broker</t>
  </si>
  <si>
    <t>Voloper Social Media Power-Up</t>
  </si>
  <si>
    <t>(All hosting plans include web hosting only. Voloper will assist in configuring DNS to route email to suitable external service.  See Hosting Matrix for full details)</t>
  </si>
  <si>
    <t>Create, manage and report vacancies; enable online applications</t>
  </si>
  <si>
    <t>Upload and manage images; includes 2 scrollers, postcard, slideshow and gallery</t>
  </si>
  <si>
    <t>Voloper Creations Inc.  | 3100 Steeles Avenue West, Suite 400 | Concord | Ontario L4K 3R1</t>
  </si>
  <si>
    <t>Telephone: +1 905 660 1481    Web: www.voloper.com    Email: info@voloper.com</t>
  </si>
  <si>
    <t>Integrates OpenSites with popular Social Media. Adds 'Social Media Push' capability to Blog, News Manager and Photo Suite modules (where included in the Site)</t>
  </si>
  <si>
    <t>(Extend OpenSites with Integrated Social Media Tools)</t>
  </si>
  <si>
    <t>Module
Price</t>
  </si>
  <si>
    <r>
      <t xml:space="preserve"> Minimum
Hosting
 Level </t>
    </r>
    <r>
      <rPr>
        <b/>
        <vertAlign val="superscript"/>
        <sz val="8"/>
        <rFont val="Arial"/>
        <family val="2"/>
      </rPr>
      <t>1</t>
    </r>
  </si>
  <si>
    <t>Typical Setup and Configuration Costs</t>
  </si>
  <si>
    <t>Includes setup of 1 sample Category and 1 sample Banner, and integration to relevant page(s)</t>
  </si>
  <si>
    <t>Calculation Basis / Notes</t>
  </si>
  <si>
    <t>Includes integration of Blog module, module configuration, and styling all Blog pages (including comments form, etc) to conform to site style.</t>
  </si>
  <si>
    <t>Included with basic OpenSites template setup, if selected</t>
  </si>
  <si>
    <t>Includes basic store setup; integration of site graphic design to all process steps / pages; and creation of 1 Category and 1 Product (may be dummy / examples). Does not include set up of Multiple currencies, shipping, or product catalogue.</t>
  </si>
  <si>
    <t>Includes additional styling of download process steps</t>
  </si>
  <si>
    <t>Includes integration of the Event Scheduler module, configuration, and styling all pages in booking transaction processes</t>
  </si>
  <si>
    <t>Includes integration of the Dynamic Calendar module, configuration, styling of all pages in the booking process, and setup of one sample event</t>
  </si>
  <si>
    <t>Allows for setting up / styling the Guestbook as a ‘Testimonials’ page.</t>
  </si>
  <si>
    <t>Includes integration of the Document Manager Lite to the selected page; styling all pages of the module; and configuring 1 sample Category and 1 sample Document.</t>
  </si>
  <si>
    <t>Includes integration of the Document Manager Pro to the selected page; styling all pages of the module; and configuring 1 sample Category, 1 sample Document, system login, 1 sample User Group and 1 sample User.</t>
  </si>
  <si>
    <t>Includes integration of the FAQ manager to the FAQs page; setup of 1 sample Category, 1 sample Question, and 1 sample Answer; and styling in line with site design.</t>
  </si>
  <si>
    <t>Includes integration of the Link Manager to the selected page; setup of 1 sample Category and 1 sample Link; and styling in line with site design.</t>
  </si>
  <si>
    <t>Includes setup of a dummy Poll, and styling in line with site design.</t>
  </si>
  <si>
    <t>Includes integrating Search Box into template design; module configuration; and  styling Search and Result pages in line with site design.</t>
  </si>
  <si>
    <t>Includes integration of Survey Manager into selected page; set-up of sample (or first ‘live’) survey; and styling in line with site design.</t>
  </si>
  <si>
    <t>Includes integration of Survey Manager into selected page; set-up of sample  (or first ‘live’) Pro-type survey; and styling in line with site design.</t>
  </si>
  <si>
    <t>Module</t>
  </si>
  <si>
    <t>Service</t>
  </si>
  <si>
    <t>Total of all Module and Development costs</t>
  </si>
  <si>
    <t>TOTAL COSTS SELECTED</t>
  </si>
  <si>
    <t>Graphic Design Services</t>
  </si>
  <si>
    <t>Fixed-Price Graphic Design Packages</t>
  </si>
  <si>
    <t>Logo Design</t>
  </si>
  <si>
    <t>Additional Services as Detailed</t>
  </si>
  <si>
    <t>Additional Graphic Design Services</t>
  </si>
  <si>
    <t>Hours</t>
  </si>
  <si>
    <t>Custom Web Development Services (HTML, CSS, Javascript)</t>
  </si>
  <si>
    <t>Custom Software Development &amp; Integration</t>
  </si>
  <si>
    <t>Consultancy and Project Management</t>
  </si>
  <si>
    <t>Easily manage insertion of Google Maps and Search using your  Google API Key</t>
  </si>
  <si>
    <t>Includes basic store setup; integration of site graphic design to all process steps / pages; and creation of 1 Category and 1 Product (may be dummy / examples). Excludes set up of Multiple currencies, shipping, or product catalogue.</t>
  </si>
  <si>
    <t>Includes integration of module to News Page and headlines to Home Page / other pages; styling in line with overall site design; and loading 1 sample category and 1 sample news item. Excludes further set up of News Categories / Items.</t>
  </si>
  <si>
    <t>Recruitment Company solution</t>
  </si>
  <si>
    <t>Includes integration of Career Manager module, module configuration, styling Application Form and sub-pages and setup of 1 (sample) job listing.</t>
  </si>
  <si>
    <t>Includes integration of Career Agency module, module configuration, styling Job Listings and Employer pages  and Application steps, and setup of 1 (sample) Employer and 1 (sample) job listing.</t>
  </si>
  <si>
    <t>Includes integration of the Intranet module, styling the Registration Page, Login Page and User Profile Page, and configuration of 1 (sample) User Group with Permissions, and 1 (sample) User</t>
  </si>
  <si>
    <t>Includes integration and styling of required components of the Photo Suite, and setup of 10 (sample) images</t>
  </si>
  <si>
    <t>Includes integration of Virtual Broker into selected page and styling of Categories, Listing, Search Results, Form and Detail Pages in line with site design; set-up of 1 (sample) category and 3 (sample) listings; configuration of Custom Search Fields.</t>
  </si>
  <si>
    <t>Includes integration of Virtual Catalog into selected page and styling of Categories, Listing, Search Results and Detail Pages in line with site design; set-up of 1 (sample) category and 3 (sample) products.</t>
  </si>
  <si>
    <t>Design Concept and execution for 1 logo</t>
  </si>
  <si>
    <t>Site Design Concept with 3 Revisions</t>
  </si>
  <si>
    <t>3 Initial Design Concepts, with 3 Revisions to Chosen Design</t>
  </si>
  <si>
    <t>Module Integration Fee</t>
  </si>
  <si>
    <t>Add Modules to existing, live OpenSites Website</t>
  </si>
  <si>
    <t>Standard Module Costs apply at launch of new OpenSites website. Integration Fee is payable to add modules to Live site. (1 Integration fee for any number of modules added together.)</t>
  </si>
  <si>
    <t>`</t>
  </si>
  <si>
    <t>Proposal</t>
  </si>
  <si>
    <t>Proposal Date:</t>
  </si>
  <si>
    <t>Prepared by:</t>
  </si>
  <si>
    <t>For:</t>
  </si>
  <si>
    <t>Valid To: (Date)</t>
  </si>
  <si>
    <t>Project Balance + Hosting Payable Before Launch</t>
  </si>
  <si>
    <t>Includes integration of Webboard into selected page; setup and styling in line with site design of forum pages, post and login pages; configuration of one sample user, forum category and first (sample) post.</t>
  </si>
  <si>
    <t>IMPORTANT - SAVE A COPY OF THIS SPREADSHEET FOR EACH PROPOSAL.  DO NOT OVER-WRITE MASTER</t>
  </si>
  <si>
    <t>US$</t>
  </si>
  <si>
    <t>Concept Draft (Standard)</t>
  </si>
  <si>
    <t>Concept Draft (Premium)</t>
  </si>
  <si>
    <t>OBS</t>
  </si>
  <si>
    <t>Working from Concept Draft or Client's graphic design files (e.g. Photoshop), includes coding in clean, semantic HTML / CSS, and implementing as an OpenSites template to activate navigation controls etc. Design will be tested and working in current and 1 previous verson of Internet Explorer, Firefox, Chrome and Safari on PC and Mac.</t>
  </si>
  <si>
    <t>INCLUDED PAGES LIMIT</t>
  </si>
  <si>
    <t>10 Pages (OBS Ultralite)</t>
  </si>
  <si>
    <t>OBS Ultralite (10 Pgs, Google API, Feed Reader)</t>
  </si>
  <si>
    <t>OBS Ultralite Social (add Blog &amp; Social Media Toolkit)</t>
  </si>
  <si>
    <t>Social Media Toolkit</t>
  </si>
  <si>
    <t>Integrate content from your Twitter, Facebook and Youtube accounts. Include social bookmarking icons</t>
  </si>
  <si>
    <t>Includes integration of the Social Media Toolkit, and positionining, layout and styling of social media content within the OpenSites website.  Also includes insertion of Social Bookmarks within the site template(s)</t>
  </si>
  <si>
    <t>Standard OpenSites Modules</t>
  </si>
  <si>
    <t>OpenSites Toolkits</t>
  </si>
  <si>
    <t>Note:  Select setup services for individual modules as required</t>
  </si>
  <si>
    <t>Internet Marketing Toolkit</t>
  </si>
  <si>
    <t>Three great tools to boost digital marketing success: Campaign Manager, Customer Manager and Internet Marketing Dashboard</t>
  </si>
  <si>
    <t>Includes module setup, and cross-mapping up to 3 forms to the Customer Manager module.</t>
  </si>
  <si>
    <t>NUMBER OF LANGUAGES</t>
  </si>
  <si>
    <t>Implement Language Switching Control across all Site Templates (Fixed Fee)</t>
  </si>
  <si>
    <t>E-Commerce</t>
  </si>
  <si>
    <t>All Prices are in US$ and Exclude GST, PST or HST (payable when sold in Canada)</t>
  </si>
  <si>
    <t>Advanced Intranet</t>
  </si>
  <si>
    <t>Non-Supported Payment Processor Integration (VGM / Shopping Cart)</t>
  </si>
  <si>
    <t>Subtotal: OpenSites Toolkits and Standard Modules</t>
  </si>
  <si>
    <t>OBS Basic (Unlimited pages + $650 of Toolkits &amp; Standard Modules)</t>
  </si>
  <si>
    <t>Net Cost: OpenSites Toolkits &amp; Standard Modules</t>
  </si>
  <si>
    <t>Includes integration and styling of feed/messages</t>
  </si>
  <si>
    <t>VGM and Shopping Cart Extensions</t>
  </si>
  <si>
    <t>Includes additional configuration, and setup of specimen product/pricing controls for up to 10 products for 1 Customer/Group</t>
  </si>
  <si>
    <t>VGM Flex Ordering (Requires VGM)</t>
  </si>
  <si>
    <t>VGM Customer Products (Requires VGM)</t>
  </si>
  <si>
    <t>Define unique product rules and pricing for specific customers and groups</t>
  </si>
  <si>
    <t>Enable additional order management controls and Supplier Notifications</t>
  </si>
  <si>
    <t>Includes additional configuration, and setup of Supplier Notification templates</t>
  </si>
  <si>
    <t>Add power search of products by attributes and description</t>
  </si>
  <si>
    <t>Includes additional configuration and set-up / styling of advanced search inputs</t>
  </si>
  <si>
    <t>Shipping Calculator for Shopping Cart</t>
  </si>
  <si>
    <t>Automate shipping calculation by weight, size, and destination for multiple carriers</t>
  </si>
  <si>
    <t>Includes additional configuration, and set-up of example shipping rules for 1 carrier and 3 size / weight categories. Includes also styling additional Shipping step in checkout in line with site design.</t>
  </si>
  <si>
    <t>Related Products for Shopping Cart</t>
  </si>
  <si>
    <t>Up-sell within the Shopping Cart through display of related products</t>
  </si>
  <si>
    <t>Includes additional configuration; placement and styling of Related Products within product pages, and configuration of 3 related products for 1 existing product.</t>
  </si>
  <si>
    <t>Product Extras for Shopping Cart</t>
  </si>
  <si>
    <t>Add Product Write-In, Reviews, Promotions and Gift Certificates to the Shopping Cart</t>
  </si>
  <si>
    <t>Includes additional configuration, setup and styling of selected extra features, and creation of sample data to demonstrate each feature.</t>
  </si>
  <si>
    <t>Advanced Search for VGM or Shopping Cart</t>
  </si>
  <si>
    <t>Download On Demand for VGM or Shopping Cart</t>
  </si>
  <si>
    <t>Quickbooks Integration for VGM</t>
  </si>
  <si>
    <t>Streamline accounting with direct integration from VGM to Quickbooks</t>
  </si>
  <si>
    <t>Setup included within module/option cost</t>
  </si>
  <si>
    <t>OBS Ultra Light</t>
  </si>
  <si>
    <t>OBS Ultra Light Social</t>
  </si>
  <si>
    <t>OBS eCommerce</t>
  </si>
  <si>
    <t>VGM</t>
  </si>
  <si>
    <t>Effective November 1, 2012 E&amp;OE.</t>
  </si>
  <si>
    <t>OBS (Unlimited pages + Unlimited Toolkits &amp; Standard Modules)</t>
  </si>
  <si>
    <t>Self-Service Cost Estimator for OpenSites / VGM Projects Built at Voloper</t>
  </si>
  <si>
    <t>IMPORTANT</t>
  </si>
  <si>
    <r>
      <t xml:space="preserve">This Self-Service Cost Estimator is provided in order to assist WSI ICs in quickly </t>
    </r>
    <r>
      <rPr>
        <b/>
        <sz val="10"/>
        <rFont val="Arial"/>
        <family val="2"/>
      </rPr>
      <t>ESTIMATING</t>
    </r>
    <r>
      <rPr>
        <sz val="10"/>
        <rFont val="Arial"/>
        <family val="2"/>
      </rPr>
      <t xml:space="preserve"> the approximate total costs for OpenSites / VGM projects.  This Estimator is provided without warranty as a convenience only.  Estimates calculated through use of this Estimator are not binding on Voloper Creations Inc, and Voloper does not guarantee to undertake any project at the costs calculated through use of this Estimator, or at all.
</t>
    </r>
    <r>
      <rPr>
        <b/>
        <sz val="10"/>
        <rFont val="Arial"/>
        <family val="2"/>
      </rPr>
      <t>For all projects requiring custom development work, or where a firm price is required up-front, please request a quotation in the normal way.</t>
    </r>
    <r>
      <rPr>
        <sz val="10"/>
        <rFont val="Arial"/>
        <family val="2"/>
      </rPr>
      <t xml:space="preserve"> </t>
    </r>
  </si>
  <si>
    <r>
      <t xml:space="preserve">This Self Service Cost Estimator enables you to </t>
    </r>
    <r>
      <rPr>
        <b/>
        <sz val="10"/>
        <color theme="1" tint="0.34998626667073579"/>
        <rFont val="Arial"/>
        <family val="2"/>
      </rPr>
      <t>ESTIMATE</t>
    </r>
    <r>
      <rPr>
        <sz val="10"/>
        <color theme="1" tint="0.34998626667073579"/>
        <rFont val="Arial"/>
        <family val="2"/>
      </rPr>
      <t xml:space="preserve"> the cost of OpenSites/VGM projects developed at Voloper Creations.  For all projects with Custom Development requirements, or where a confirmed quotation is required, please contact Voloper Creations Inc. as normal.
To use this estimator, please follow these steps:
1.  Make a copy of this spreadsheet to a new file.  This Master copy should not be changed
2.  In the left hand side of the table, check off the design services you require, your choice of OBS base product, and the modules you require in your website.
3.  In the right hand side of the table, check off any configuration / setup services you wish Voloper developers to provide.  All development services are optional, if you prefer to be 'hands-on' with OpenSites and
     develop your own projects, then you only pay the design, OBS, module, and hosting charges on the left hand side.
This page is protected (locked).  You are able to use the checkboxes, change the Title (e.g. to note the Project Name), enter additional detail on Lines 152 - 175, and adjust column widths and row heights.
If you wish also to produce a quotation for your client, please use the OpenSites Client Quotation worksheet.</t>
    </r>
  </si>
  <si>
    <t>Website Development Quotation for:</t>
  </si>
  <si>
    <t>Hrs</t>
  </si>
  <si>
    <t>This Client Quotation worksheet enables you to generate quick client quotations for projects using the Voloper OpenSites Web Development Platform and Voloper Global Merchant System (VGM)
To use this estimator, please follow these steps:
1.  Insert your hourly charging rate, and currency exchange rate (to US$ below:</t>
  </si>
  <si>
    <t>Web Design (per hour)</t>
  </si>
  <si>
    <t>Web Development (per hour)</t>
  </si>
  <si>
    <t>Software Development (per hour)</t>
  </si>
  <si>
    <t>Consulting / Project Management (per hour)</t>
  </si>
  <si>
    <t xml:space="preserve">Exchange Rate:                                         In your currency, US $1 = </t>
  </si>
  <si>
    <t>Note:  Margin (in your currency) per hour if re-selling Voloper Design / Development Services</t>
  </si>
  <si>
    <t>IMPORTANT:  This spreadsheet is provided by Voloper Creations without warranty, as a free service and convenience to those ICs who wish to use it.  Voloper Creations Inc. will not accept any liability for losses incurred through mis-pricing of projects or other errors arising from use of this spreadsheet.</t>
  </si>
  <si>
    <t>Margin Analysis</t>
  </si>
  <si>
    <t>Modules</t>
  </si>
  <si>
    <t>Voloper (Wholesale) Cost</t>
  </si>
  <si>
    <t>Your Curr</t>
  </si>
  <si>
    <t>Margin</t>
  </si>
  <si>
    <t>Amount</t>
  </si>
  <si>
    <t>%</t>
  </si>
  <si>
    <t>Services</t>
  </si>
  <si>
    <t>Voloper</t>
  </si>
  <si>
    <t>Voloper Services</t>
  </si>
  <si>
    <t>Total</t>
  </si>
  <si>
    <t>Your Charges</t>
  </si>
  <si>
    <t>Nominal Costs</t>
  </si>
  <si>
    <t>2.</t>
  </si>
  <si>
    <r>
      <t xml:space="preserve">Review the Hours estimates in Column J.  These are pre-populated with the time it takes Voloper developers to perform each service.  If you (or your team) will be configuring and styling the site in your OpenSites WDP project workspace, then input the time that you expect each task to take you.  </t>
    </r>
    <r>
      <rPr>
        <b/>
        <i/>
        <sz val="10"/>
        <color theme="1" tint="0.34998626667073579"/>
        <rFont val="Arial"/>
        <family val="2"/>
      </rPr>
      <t>Tip:</t>
    </r>
    <r>
      <rPr>
        <sz val="10"/>
        <color theme="1" tint="0.34998626667073579"/>
        <rFont val="Arial"/>
        <family val="2"/>
      </rPr>
      <t xml:space="preserve"> Voloper developers are very experienced working with the OpenSites environment.  If you will be building sites yourself, you may need to allow some more time.  If you plan to use Voloper, you may wish to add some time to improve your margins.  It's often easier to mark-up the time than the rate.  (Hide Column J when you're done, by clicking the '-' button in the top margin.)</t>
    </r>
  </si>
  <si>
    <t>3.</t>
  </si>
  <si>
    <t>Review the OpenSites and Module costs in Column I, and decide how much margin you want to make.  Remember - with the OBS Basic you get the OpenSites engine plus $650 worth of Modules at Wholesale Cost for just $300, and with the full OBS you can include ALL Voloper's Toolkits and Standard Modules for a flat $600.  We recommend you quote each module individually, however, so you can achieve a good margin even just by charging Voloper's 'Wholesale' prices.  (You'll need to change the currency symbol too, if you don't work in dollars.)</t>
  </si>
  <si>
    <t>4. In the left hand side of the table, check off the design services you are offering, and the modules you require in your website.
5. In the right hand side of the table, check off any configuration / setup services you are offering your client.
6. In the 'Other Services' section, remember to add enough time for your consulting services, content loading, etc.
NOTE:  This page is NOT protected. You are able to change everything on this page.</t>
  </si>
  <si>
    <t>Your Notes and Conditions here…..</t>
  </si>
  <si>
    <t>All Prices are in YOUR CURRENCY HERE and Exclude YOUR SALES TAX HERE</t>
  </si>
  <si>
    <t>Hosting Level 1</t>
  </si>
  <si>
    <t>Hosting Level 2</t>
  </si>
  <si>
    <t>Hosting Level 3</t>
  </si>
  <si>
    <t>E-Commerce Hosting</t>
  </si>
  <si>
    <t>E-Commerce Plus</t>
  </si>
  <si>
    <t>(All hosting plans include web hosting only. We will assist in configuring DNS to route email to suitable external service.)</t>
  </si>
  <si>
    <t>Project Price (Excl. Tax)</t>
  </si>
  <si>
    <t>Total Project Price (Incl. TAX)</t>
  </si>
  <si>
    <t>Hosting - 1st Year (Excl. TAX)</t>
  </si>
  <si>
    <t>Hosting (Incl. TAX)</t>
  </si>
  <si>
    <t xml:space="preserve">This Proposal is subject to IC BUSINESS NAME standard Project </t>
  </si>
  <si>
    <t>Terms of Business.</t>
  </si>
  <si>
    <t xml:space="preserve">IC BUSINESS NAME  | IC ADDRESS </t>
  </si>
  <si>
    <t>Telephone: +##.###.###.####    Web: www.ICSITE.com    Email: info@ICSITE.com</t>
  </si>
  <si>
    <t>Includes 3 initial Logo concepts, 3 revisions of the chosen (1) concept and digital file for printing</t>
  </si>
  <si>
    <t>Includes 1 initial Site Design concept, and 3 revisions</t>
  </si>
  <si>
    <t>Includes 3 initial Site Design concepts, and three revisions of the chosen (1) concept</t>
  </si>
  <si>
    <t>Manage a product or service catalogue for offline ordering</t>
  </si>
  <si>
    <t xml:space="preserve">                              TOTALS</t>
  </si>
  <si>
    <t>Total of Configuration, Styling and other Services</t>
  </si>
  <si>
    <t>Total of all Module/Service costs</t>
  </si>
  <si>
    <r>
      <t xml:space="preserve">TOTAL YEAR 1 COSTS, INCLUDING HOSTING  </t>
    </r>
    <r>
      <rPr>
        <b/>
        <sz val="8"/>
        <color rgb="FF0070C0"/>
        <rFont val="Arial"/>
        <family val="2"/>
      </rPr>
      <t>Excludes GST, PST or HST (payable when sold in Canada)</t>
    </r>
    <r>
      <rPr>
        <b/>
        <sz val="8"/>
        <color theme="0"/>
        <rFont val="Arial"/>
        <family val="2"/>
      </rPr>
      <t>::</t>
    </r>
  </si>
  <si>
    <t xml:space="preserve">                                       TOTALS</t>
  </si>
  <si>
    <r>
      <t xml:space="preserve">TOTAL YEAR 1 COSTS, INCLUDING HOSTING  </t>
    </r>
    <r>
      <rPr>
        <b/>
        <sz val="8"/>
        <color rgb="FF0070C0"/>
        <rFont val="Arial"/>
        <family val="2"/>
      </rPr>
      <t>Excludes Sales Tax</t>
    </r>
    <r>
      <rPr>
        <b/>
        <sz val="8"/>
        <color theme="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</si>
</sst>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64" formatCode="&quot;Level &quot;0"/>
    <numFmt numFmtId="165" formatCode="&quot;£&quot;#,##0;\-&quot;£&quot;##,#0#;&quot;INCLUDED&quot;"/>
    <numFmt numFmtId="166" formatCode="0&quot;.&quot;"/>
    <numFmt numFmtId="167" formatCode="[$$-409]#,##0"/>
    <numFmt numFmtId="168" formatCode="\$#,##0;\-\$#,##0;&quot;INCLUDED&quot;"/>
    <numFmt numFmtId="169" formatCode="\$#,##0&quot; per hour&quot;"/>
    <numFmt numFmtId="170" formatCode="\$#,##0;\-\$#,##0;&quot;&quot;"/>
    <numFmt numFmtId="171" formatCode="&quot;Level &quot;0;&quot;Level &quot;0;&quot;N/A&quot;"/>
    <numFmt numFmtId="172" formatCode="[$-F800]dddd\,\ mmmm\ dd\,\ yyyy"/>
    <numFmt numFmtId="173" formatCode="\$#,##0.00;\-\$#,##0.00;&quot;&quot;"/>
    <numFmt numFmtId="174" formatCode="&quot;Deposit (&quot;0%&quot;) Payable with Order&quot;"/>
    <numFmt numFmtId="175" formatCode="\$#,##0;\-\$#,##0;&quot;FREE&quot;"/>
    <numFmt numFmtId="176" formatCode="\$#,##0;\-\$#,##0;&quot;Nil&quot;"/>
    <numFmt numFmtId="177" formatCode="0.000"/>
    <numFmt numFmtId="178" formatCode="_-* #,##0_-;\-* #,##0_-;_-* &quot;-&quot;??_-;_-@_-"/>
    <numFmt numFmtId="179" formatCode="[$$-1009]#,##0_#;\-[$$-1009]#,##0_#;\-_#"/>
    <numFmt numFmtId="180" formatCode="0.0%"/>
    <numFmt numFmtId="181" formatCode="&quot;TAX (&quot;0%&quot;)&quot;"/>
  </numFmts>
  <fonts count="31" x14ac:knownFonts="1">
    <font>
      <sz val="10"/>
      <name val="Arial"/>
    </font>
    <font>
      <sz val="10"/>
      <name val="Arial"/>
      <family val="2"/>
    </font>
    <font>
      <sz val="16"/>
      <name val="Arial"/>
      <family val="2"/>
    </font>
    <font>
      <b/>
      <sz val="16"/>
      <name val="Arial"/>
      <family val="2"/>
    </font>
    <font>
      <b/>
      <sz val="14"/>
      <name val="Arial"/>
      <family val="2"/>
    </font>
    <font>
      <sz val="10"/>
      <name val="Arial"/>
      <family val="2"/>
    </font>
    <font>
      <b/>
      <sz val="10"/>
      <name val="Arial"/>
      <family val="2"/>
    </font>
    <font>
      <b/>
      <vertAlign val="superscript"/>
      <sz val="8"/>
      <name val="Arial"/>
      <family val="2"/>
    </font>
    <font>
      <sz val="8"/>
      <name val="Arial"/>
      <family val="2"/>
    </font>
    <font>
      <i/>
      <sz val="10"/>
      <name val="Arial"/>
      <family val="2"/>
    </font>
    <font>
      <b/>
      <sz val="8"/>
      <name val="Arial"/>
      <family val="2"/>
    </font>
    <font>
      <i/>
      <sz val="8"/>
      <name val="Arial"/>
      <family val="2"/>
    </font>
    <font>
      <b/>
      <i/>
      <sz val="22"/>
      <name val="Arial"/>
      <family val="2"/>
    </font>
    <font>
      <b/>
      <sz val="12"/>
      <name val="Arial"/>
      <family val="2"/>
    </font>
    <font>
      <sz val="12"/>
      <name val="Arial"/>
      <family val="2"/>
    </font>
    <font>
      <sz val="10"/>
      <color rgb="FF0070C0"/>
      <name val="Arial"/>
      <family val="2"/>
    </font>
    <font>
      <b/>
      <sz val="10"/>
      <color rgb="FF0070C0"/>
      <name val="Arial"/>
      <family val="2"/>
    </font>
    <font>
      <i/>
      <sz val="10"/>
      <color rgb="FF0070C0"/>
      <name val="Arial"/>
      <family val="2"/>
    </font>
    <font>
      <b/>
      <i/>
      <sz val="10"/>
      <color rgb="FF0070C0"/>
      <name val="Arial"/>
      <family val="2"/>
    </font>
    <font>
      <b/>
      <i/>
      <sz val="10"/>
      <name val="Arial"/>
      <family val="2"/>
    </font>
    <font>
      <b/>
      <i/>
      <sz val="8"/>
      <name val="Arial"/>
      <family val="2"/>
    </font>
    <font>
      <u/>
      <sz val="10"/>
      <name val="Arial"/>
      <family val="2"/>
    </font>
    <font>
      <b/>
      <sz val="10"/>
      <color rgb="FFFF0000"/>
      <name val="Arial"/>
      <family val="2"/>
    </font>
    <font>
      <sz val="10"/>
      <color theme="0"/>
      <name val="Arial"/>
      <family val="2"/>
    </font>
    <font>
      <b/>
      <i/>
      <sz val="10"/>
      <color rgb="FFFF0000"/>
      <name val="Arial"/>
      <family val="2"/>
    </font>
    <font>
      <b/>
      <sz val="8"/>
      <color rgb="FF0070C0"/>
      <name val="Arial"/>
      <family val="2"/>
    </font>
    <font>
      <sz val="10"/>
      <name val="Arial"/>
      <family val="2"/>
    </font>
    <font>
      <sz val="10"/>
      <color theme="1" tint="0.34998626667073579"/>
      <name val="Arial"/>
      <family val="2"/>
    </font>
    <font>
      <b/>
      <sz val="10"/>
      <color theme="1" tint="0.34998626667073579"/>
      <name val="Arial"/>
      <family val="2"/>
    </font>
    <font>
      <b/>
      <i/>
      <sz val="10"/>
      <color theme="1" tint="0.34998626667073579"/>
      <name val="Arial"/>
      <family val="2"/>
    </font>
    <font>
      <b/>
      <sz val="8"/>
      <color theme="0"/>
      <name val="Arial"/>
      <family val="2"/>
    </font>
  </fonts>
  <fills count="6">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1" tint="0.49998474074526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rgb="FFFF0909"/>
      </left>
      <right/>
      <top style="thin">
        <color rgb="FFFF0909"/>
      </top>
      <bottom/>
      <diagonal/>
    </border>
    <border>
      <left/>
      <right/>
      <top style="thin">
        <color rgb="FFFF0909"/>
      </top>
      <bottom/>
      <diagonal/>
    </border>
    <border>
      <left/>
      <right style="thin">
        <color rgb="FFFF0909"/>
      </right>
      <top style="thin">
        <color rgb="FFFF0909"/>
      </top>
      <bottom/>
      <diagonal/>
    </border>
    <border>
      <left style="thin">
        <color rgb="FFFF0909"/>
      </left>
      <right/>
      <top/>
      <bottom/>
      <diagonal/>
    </border>
    <border>
      <left/>
      <right style="thin">
        <color rgb="FFFF0909"/>
      </right>
      <top/>
      <bottom/>
      <diagonal/>
    </border>
    <border>
      <left style="thin">
        <color rgb="FFFF0909"/>
      </left>
      <right/>
      <top/>
      <bottom style="thin">
        <color rgb="FFFF0909"/>
      </bottom>
      <diagonal/>
    </border>
    <border>
      <left/>
      <right/>
      <top/>
      <bottom style="thin">
        <color rgb="FFFF0909"/>
      </bottom>
      <diagonal/>
    </border>
    <border>
      <left/>
      <right style="thin">
        <color rgb="FFFF0909"/>
      </right>
      <top/>
      <bottom style="thin">
        <color rgb="FFFF0909"/>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3">
    <xf numFmtId="0" fontId="0" fillId="0" borderId="0"/>
    <xf numFmtId="43" fontId="26" fillId="0" borderId="0" applyFont="0" applyFill="0" applyBorder="0" applyAlignment="0" applyProtection="0"/>
    <xf numFmtId="9" fontId="26" fillId="0" borderId="0" applyFont="0" applyFill="0" applyBorder="0" applyAlignment="0" applyProtection="0"/>
  </cellStyleXfs>
  <cellXfs count="509">
    <xf numFmtId="0" fontId="0" fillId="0" borderId="0" xfId="0"/>
    <xf numFmtId="0" fontId="0" fillId="0" borderId="1" xfId="0" applyBorder="1"/>
    <xf numFmtId="0" fontId="0" fillId="0" borderId="2" xfId="0" applyBorder="1"/>
    <xf numFmtId="0" fontId="0" fillId="0" borderId="2" xfId="0" applyBorder="1" applyAlignment="1">
      <alignment wrapText="1"/>
    </xf>
    <xf numFmtId="0" fontId="0" fillId="0" borderId="2" xfId="0" applyBorder="1" applyAlignment="1">
      <alignment horizontal="center"/>
    </xf>
    <xf numFmtId="0" fontId="0" fillId="0" borderId="3" xfId="0" applyBorder="1"/>
    <xf numFmtId="0" fontId="2" fillId="0" borderId="4"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2" fillId="0" borderId="0" xfId="0" applyFont="1"/>
    <xf numFmtId="0" fontId="0" fillId="0" borderId="4" xfId="0" applyBorder="1"/>
    <xf numFmtId="0" fontId="4" fillId="0" borderId="0" xfId="0" applyFont="1" applyBorder="1"/>
    <xf numFmtId="0" fontId="0" fillId="0" borderId="0" xfId="0" applyBorder="1"/>
    <xf numFmtId="0" fontId="0" fillId="0" borderId="0" xfId="0" applyBorder="1" applyAlignment="1">
      <alignment wrapText="1"/>
    </xf>
    <xf numFmtId="0" fontId="0" fillId="0" borderId="5" xfId="0" applyBorder="1"/>
    <xf numFmtId="0" fontId="0" fillId="2" borderId="1" xfId="0" applyFill="1" applyBorder="1"/>
    <xf numFmtId="0" fontId="0" fillId="2" borderId="2" xfId="0" applyFill="1" applyBorder="1"/>
    <xf numFmtId="0" fontId="0" fillId="2" borderId="2" xfId="0" applyFill="1" applyBorder="1" applyAlignment="1">
      <alignment wrapText="1"/>
    </xf>
    <xf numFmtId="0" fontId="0" fillId="2" borderId="6" xfId="0" applyFill="1" applyBorder="1" applyAlignment="1">
      <alignment horizontal="center"/>
    </xf>
    <xf numFmtId="0" fontId="0" fillId="2" borderId="2" xfId="0" applyFill="1" applyBorder="1" applyAlignment="1">
      <alignment horizontal="center"/>
    </xf>
    <xf numFmtId="0" fontId="0" fillId="2" borderId="3" xfId="0" applyFill="1" applyBorder="1"/>
    <xf numFmtId="0" fontId="5" fillId="2" borderId="4" xfId="0" applyFont="1" applyFill="1" applyBorder="1" applyAlignment="1">
      <alignment vertical="top" wrapText="1"/>
    </xf>
    <xf numFmtId="0" fontId="5" fillId="0" borderId="0" xfId="0" applyFont="1" applyAlignment="1">
      <alignment vertical="top" wrapText="1"/>
    </xf>
    <xf numFmtId="0" fontId="5" fillId="2" borderId="8" xfId="0" applyFont="1" applyFill="1" applyBorder="1" applyAlignment="1">
      <alignment vertical="top" wrapText="1"/>
    </xf>
    <xf numFmtId="0" fontId="6" fillId="2" borderId="9" xfId="0" applyFont="1" applyFill="1" applyBorder="1" applyAlignment="1">
      <alignment vertical="top"/>
    </xf>
    <xf numFmtId="0" fontId="5" fillId="2" borderId="9" xfId="0" applyFont="1" applyFill="1" applyBorder="1" applyAlignment="1">
      <alignment vertical="top"/>
    </xf>
    <xf numFmtId="0" fontId="6" fillId="2" borderId="10" xfId="0" applyFont="1" applyFill="1" applyBorder="1" applyAlignment="1">
      <alignment horizontal="center" vertical="top" wrapText="1"/>
    </xf>
    <xf numFmtId="0" fontId="6" fillId="2" borderId="9" xfId="0" applyFont="1" applyFill="1" applyBorder="1" applyAlignment="1">
      <alignment horizontal="center" vertical="top" wrapText="1"/>
    </xf>
    <xf numFmtId="0" fontId="5" fillId="2" borderId="11" xfId="0" applyFont="1" applyFill="1" applyBorder="1" applyAlignment="1">
      <alignment vertical="top" wrapText="1"/>
    </xf>
    <xf numFmtId="0" fontId="0" fillId="0" borderId="7" xfId="0" applyBorder="1" applyAlignment="1">
      <alignment horizontal="center"/>
    </xf>
    <xf numFmtId="0" fontId="6" fillId="0" borderId="4" xfId="0" applyFont="1" applyBorder="1"/>
    <xf numFmtId="0" fontId="6" fillId="0" borderId="0" xfId="0" applyFont="1" applyBorder="1"/>
    <xf numFmtId="0" fontId="6" fillId="0" borderId="0" xfId="0" applyFont="1" applyBorder="1" applyAlignment="1">
      <alignment wrapText="1"/>
    </xf>
    <xf numFmtId="0" fontId="6" fillId="0" borderId="5" xfId="0" applyFont="1" applyBorder="1"/>
    <xf numFmtId="0" fontId="6" fillId="0" borderId="0" xfId="0" applyFont="1"/>
    <xf numFmtId="0" fontId="8" fillId="0" borderId="4" xfId="0" applyFont="1" applyBorder="1"/>
    <xf numFmtId="0" fontId="8" fillId="0" borderId="0" xfId="0" applyFont="1" applyBorder="1"/>
    <xf numFmtId="0" fontId="8" fillId="0" borderId="0" xfId="0" applyFont="1" applyBorder="1" applyAlignment="1">
      <alignment wrapText="1"/>
    </xf>
    <xf numFmtId="0" fontId="8" fillId="0" borderId="5" xfId="0" applyFont="1" applyBorder="1"/>
    <xf numFmtId="0" fontId="8" fillId="0" borderId="0" xfId="0" applyFont="1"/>
    <xf numFmtId="0" fontId="9" fillId="0" borderId="0" xfId="0" applyFont="1" applyBorder="1"/>
    <xf numFmtId="164" fontId="0" fillId="0" borderId="7" xfId="0" applyNumberFormat="1" applyBorder="1" applyAlignment="1">
      <alignment horizontal="center"/>
    </xf>
    <xf numFmtId="0" fontId="1" fillId="0" borderId="0" xfId="0" applyFont="1" applyBorder="1" applyAlignment="1">
      <alignment horizontal="center" vertical="top" wrapText="1"/>
    </xf>
    <xf numFmtId="164" fontId="0" fillId="0" borderId="6" xfId="0" applyNumberFormat="1" applyBorder="1" applyAlignment="1">
      <alignment horizontal="center"/>
    </xf>
    <xf numFmtId="0" fontId="0" fillId="0" borderId="8" xfId="0" applyBorder="1"/>
    <xf numFmtId="0" fontId="0" fillId="0" borderId="9" xfId="0" applyBorder="1"/>
    <xf numFmtId="0" fontId="0" fillId="0" borderId="9" xfId="0" applyBorder="1" applyAlignment="1">
      <alignment wrapText="1"/>
    </xf>
    <xf numFmtId="164" fontId="5" fillId="0" borderId="10" xfId="0" applyNumberFormat="1" applyFont="1" applyBorder="1" applyAlignment="1">
      <alignment horizontal="center"/>
    </xf>
    <xf numFmtId="165" fontId="0" fillId="0" borderId="9" xfId="0" applyNumberFormat="1" applyBorder="1" applyAlignment="1">
      <alignment horizontal="center"/>
    </xf>
    <xf numFmtId="0" fontId="0" fillId="0" borderId="11" xfId="0" applyBorder="1"/>
    <xf numFmtId="164" fontId="6" fillId="0" borderId="7" xfId="0" applyNumberFormat="1" applyFont="1" applyBorder="1" applyAlignment="1">
      <alignment horizontal="center"/>
    </xf>
    <xf numFmtId="0" fontId="9" fillId="0" borderId="4" xfId="0" applyFont="1" applyBorder="1"/>
    <xf numFmtId="164" fontId="9" fillId="0" borderId="7" xfId="0" applyNumberFormat="1" applyFont="1" applyBorder="1" applyAlignment="1">
      <alignment horizontal="center"/>
    </xf>
    <xf numFmtId="0" fontId="9" fillId="0" borderId="0" xfId="0" applyFont="1" applyBorder="1" applyAlignment="1">
      <alignment horizontal="center"/>
    </xf>
    <xf numFmtId="0" fontId="9" fillId="0" borderId="5" xfId="0" applyFont="1" applyBorder="1"/>
    <xf numFmtId="0" fontId="9" fillId="0" borderId="0" xfId="0" applyFont="1"/>
    <xf numFmtId="0" fontId="11" fillId="0" borderId="4" xfId="0" applyFont="1" applyBorder="1"/>
    <xf numFmtId="0" fontId="11" fillId="0" borderId="5" xfId="0" applyFont="1" applyBorder="1"/>
    <xf numFmtId="0" fontId="11" fillId="0" borderId="0" xfId="0" applyFont="1"/>
    <xf numFmtId="0" fontId="11" fillId="0" borderId="1" xfId="0" applyFont="1" applyBorder="1"/>
    <xf numFmtId="0" fontId="11" fillId="0" borderId="2" xfId="0" applyFont="1" applyBorder="1"/>
    <xf numFmtId="0" fontId="11" fillId="0" borderId="2" xfId="0" applyFont="1" applyBorder="1" applyAlignment="1">
      <alignment wrapText="1"/>
    </xf>
    <xf numFmtId="0" fontId="11" fillId="0" borderId="12" xfId="0" applyFont="1" applyBorder="1" applyAlignment="1">
      <alignment horizontal="center"/>
    </xf>
    <xf numFmtId="0" fontId="11" fillId="0" borderId="2" xfId="0" applyFont="1" applyBorder="1" applyAlignment="1">
      <alignment horizontal="center"/>
    </xf>
    <xf numFmtId="0" fontId="11" fillId="0" borderId="3" xfId="0" applyFont="1" applyBorder="1"/>
    <xf numFmtId="0" fontId="5" fillId="0" borderId="4" xfId="0" applyFont="1" applyBorder="1"/>
    <xf numFmtId="0" fontId="5" fillId="0" borderId="0" xfId="0" applyFont="1" applyBorder="1"/>
    <xf numFmtId="0" fontId="5" fillId="0" borderId="5" xfId="0" applyFont="1" applyBorder="1"/>
    <xf numFmtId="0" fontId="5" fillId="0" borderId="0" xfId="0" applyFont="1"/>
    <xf numFmtId="0" fontId="0" fillId="0" borderId="13"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4" xfId="0" applyBorder="1" applyAlignment="1">
      <alignment vertical="top"/>
    </xf>
    <xf numFmtId="166" fontId="8" fillId="0" borderId="0" xfId="0" applyNumberFormat="1" applyFont="1" applyAlignment="1">
      <alignment horizontal="left" vertical="top"/>
    </xf>
    <xf numFmtId="0" fontId="0" fillId="0" borderId="5" xfId="0" applyBorder="1" applyAlignment="1">
      <alignment vertical="top"/>
    </xf>
    <xf numFmtId="0" fontId="0" fillId="0" borderId="0" xfId="0" applyAlignment="1">
      <alignment vertical="top"/>
    </xf>
    <xf numFmtId="0" fontId="0" fillId="0" borderId="0" xfId="0" applyAlignment="1">
      <alignment wrapText="1"/>
    </xf>
    <xf numFmtId="0" fontId="0" fillId="0" borderId="0" xfId="0" applyAlignment="1">
      <alignment vertical="center"/>
    </xf>
    <xf numFmtId="0" fontId="8" fillId="0" borderId="0" xfId="0" applyFont="1" applyAlignment="1">
      <alignment vertical="center"/>
    </xf>
    <xf numFmtId="0" fontId="14" fillId="0" borderId="0" xfId="0" applyFont="1" applyAlignment="1">
      <alignment vertical="center"/>
    </xf>
    <xf numFmtId="0" fontId="6" fillId="2" borderId="14" xfId="0" applyFont="1" applyFill="1" applyBorder="1" applyAlignment="1">
      <alignment horizontal="center" vertical="top" wrapText="1"/>
    </xf>
    <xf numFmtId="0" fontId="0" fillId="0" borderId="16" xfId="0" applyBorder="1" applyAlignment="1">
      <alignment horizontal="center"/>
    </xf>
    <xf numFmtId="164" fontId="5" fillId="0" borderId="15" xfId="0" applyNumberFormat="1" applyFont="1" applyBorder="1" applyAlignment="1">
      <alignment horizontal="center"/>
    </xf>
    <xf numFmtId="0" fontId="11" fillId="0" borderId="4" xfId="0" applyFont="1" applyBorder="1" applyAlignment="1">
      <alignment vertical="top"/>
    </xf>
    <xf numFmtId="0" fontId="11" fillId="0" borderId="0" xfId="0" applyFont="1" applyBorder="1" applyAlignment="1">
      <alignment vertical="top"/>
    </xf>
    <xf numFmtId="165" fontId="11" fillId="0" borderId="0" xfId="0" applyNumberFormat="1" applyFont="1" applyBorder="1" applyAlignment="1">
      <alignment horizontal="center" vertical="top"/>
    </xf>
    <xf numFmtId="0" fontId="11" fillId="0" borderId="5" xfId="0" applyFont="1" applyBorder="1" applyAlignment="1">
      <alignment vertical="top"/>
    </xf>
    <xf numFmtId="0" fontId="0" fillId="0" borderId="15" xfId="0" applyBorder="1" applyAlignment="1">
      <alignment horizontal="center"/>
    </xf>
    <xf numFmtId="164" fontId="0" fillId="0" borderId="0" xfId="0" applyNumberFormat="1" applyBorder="1" applyAlignment="1">
      <alignment horizontal="center"/>
    </xf>
    <xf numFmtId="0" fontId="0" fillId="0" borderId="0" xfId="0" applyFill="1"/>
    <xf numFmtId="0" fontId="11" fillId="0" borderId="0" xfId="0" applyFont="1" applyFill="1"/>
    <xf numFmtId="0" fontId="0" fillId="0" borderId="10" xfId="0" applyBorder="1" applyAlignment="1">
      <alignment horizontal="center"/>
    </xf>
    <xf numFmtId="0" fontId="11" fillId="0" borderId="6" xfId="0" applyFont="1" applyBorder="1" applyAlignment="1">
      <alignment horizontal="center"/>
    </xf>
    <xf numFmtId="0" fontId="0" fillId="0" borderId="0" xfId="0" applyBorder="1" applyAlignment="1">
      <alignment horizontal="center"/>
    </xf>
    <xf numFmtId="167" fontId="6" fillId="0" borderId="0" xfId="0" applyNumberFormat="1" applyFont="1" applyBorder="1" applyAlignment="1">
      <alignment horizontal="center"/>
    </xf>
    <xf numFmtId="0" fontId="10" fillId="0" borderId="0" xfId="0" applyFont="1" applyBorder="1"/>
    <xf numFmtId="165" fontId="0" fillId="0" borderId="10" xfId="0" applyNumberFormat="1" applyBorder="1" applyAlignment="1">
      <alignment horizontal="center"/>
    </xf>
    <xf numFmtId="0" fontId="6" fillId="0" borderId="0" xfId="0" applyFont="1" applyBorder="1" applyAlignment="1">
      <alignment vertical="top"/>
    </xf>
    <xf numFmtId="0" fontId="6" fillId="0" borderId="0" xfId="0" applyFont="1" applyBorder="1" applyAlignment="1">
      <alignment vertical="top" wrapText="1"/>
    </xf>
    <xf numFmtId="164" fontId="5" fillId="0" borderId="7" xfId="0" applyNumberFormat="1" applyFont="1" applyBorder="1" applyAlignment="1">
      <alignment horizontal="center" vertical="top"/>
    </xf>
    <xf numFmtId="164" fontId="11" fillId="0" borderId="7" xfId="0" applyNumberFormat="1" applyFont="1" applyBorder="1" applyAlignment="1">
      <alignment horizontal="center" vertical="top"/>
    </xf>
    <xf numFmtId="0" fontId="0" fillId="0" borderId="0" xfId="0" applyBorder="1" applyAlignment="1"/>
    <xf numFmtId="0" fontId="6" fillId="0" borderId="4" xfId="0" applyFont="1" applyBorder="1" applyAlignment="1"/>
    <xf numFmtId="0" fontId="6" fillId="0" borderId="0" xfId="0" applyFont="1" applyBorder="1" applyAlignment="1"/>
    <xf numFmtId="0" fontId="6" fillId="0" borderId="5" xfId="0" applyFont="1" applyBorder="1" applyAlignment="1"/>
    <xf numFmtId="0" fontId="9" fillId="0" borderId="4" xfId="0" applyFont="1" applyBorder="1" applyAlignment="1">
      <alignment vertical="top"/>
    </xf>
    <xf numFmtId="0" fontId="9" fillId="0" borderId="0" xfId="0" applyFont="1" applyBorder="1" applyAlignment="1">
      <alignment vertical="top"/>
    </xf>
    <xf numFmtId="164" fontId="9" fillId="0" borderId="7" xfId="0" applyNumberFormat="1"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vertical="top"/>
    </xf>
    <xf numFmtId="0" fontId="0" fillId="0" borderId="4" xfId="0" applyBorder="1" applyAlignment="1"/>
    <xf numFmtId="0" fontId="0" fillId="0" borderId="5" xfId="0" applyBorder="1" applyAlignment="1"/>
    <xf numFmtId="168" fontId="0" fillId="0" borderId="10" xfId="0" applyNumberFormat="1" applyBorder="1" applyAlignment="1">
      <alignment horizontal="center"/>
    </xf>
    <xf numFmtId="168" fontId="11" fillId="0" borderId="6" xfId="0" applyNumberFormat="1" applyFont="1" applyBorder="1" applyAlignment="1">
      <alignment horizontal="center"/>
    </xf>
    <xf numFmtId="0" fontId="16" fillId="0" borderId="0" xfId="0" applyFont="1" applyBorder="1"/>
    <xf numFmtId="0" fontId="16" fillId="0" borderId="0" xfId="0" applyFont="1" applyBorder="1" applyAlignment="1">
      <alignment wrapText="1"/>
    </xf>
    <xf numFmtId="0" fontId="15" fillId="0" borderId="0" xfId="0" applyFont="1" applyBorder="1" applyAlignment="1">
      <alignment horizontal="center"/>
    </xf>
    <xf numFmtId="0" fontId="15" fillId="0" borderId="5" xfId="0" applyFont="1" applyBorder="1"/>
    <xf numFmtId="0" fontId="18" fillId="0" borderId="0" xfId="0" applyFont="1" applyBorder="1"/>
    <xf numFmtId="0" fontId="17" fillId="0" borderId="0" xfId="0" applyFont="1" applyBorder="1" applyAlignment="1">
      <alignment horizontal="center"/>
    </xf>
    <xf numFmtId="0" fontId="17" fillId="0" borderId="5" xfId="0" applyFont="1" applyBorder="1"/>
    <xf numFmtId="0" fontId="0" fillId="0" borderId="4" xfId="0" applyBorder="1" applyAlignment="1">
      <alignment vertical="center"/>
    </xf>
    <xf numFmtId="0" fontId="6" fillId="0" borderId="0" xfId="0" applyFont="1" applyBorder="1" applyAlignment="1">
      <alignment vertical="center"/>
    </xf>
    <xf numFmtId="0" fontId="0" fillId="0" borderId="0" xfId="0" applyBorder="1" applyAlignment="1">
      <alignment vertical="center" wrapText="1"/>
    </xf>
    <xf numFmtId="167" fontId="1" fillId="0" borderId="0" xfId="0" applyNumberFormat="1" applyFont="1" applyBorder="1" applyAlignment="1">
      <alignment horizontal="left" vertical="center"/>
    </xf>
    <xf numFmtId="167" fontId="0" fillId="0" borderId="7" xfId="0" applyNumberFormat="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1" fillId="0" borderId="0" xfId="0" applyFont="1" applyBorder="1"/>
    <xf numFmtId="169" fontId="11" fillId="0" borderId="0" xfId="0" applyNumberFormat="1" applyFont="1" applyBorder="1" applyAlignment="1">
      <alignment horizontal="left" vertical="top" wrapText="1"/>
    </xf>
    <xf numFmtId="0" fontId="1" fillId="0" borderId="7" xfId="0" applyNumberFormat="1" applyFont="1" applyBorder="1" applyAlignment="1">
      <alignment horizontal="center"/>
    </xf>
    <xf numFmtId="0" fontId="11" fillId="0" borderId="17" xfId="0" applyFont="1" applyBorder="1" applyAlignment="1">
      <alignment horizontal="center"/>
    </xf>
    <xf numFmtId="0" fontId="9" fillId="0" borderId="16" xfId="0" applyFont="1" applyBorder="1"/>
    <xf numFmtId="0" fontId="11" fillId="0" borderId="16" xfId="0" applyFont="1" applyBorder="1"/>
    <xf numFmtId="164" fontId="15" fillId="0" borderId="16" xfId="0" applyNumberFormat="1" applyFont="1" applyBorder="1" applyAlignment="1">
      <alignment horizontal="center"/>
    </xf>
    <xf numFmtId="164" fontId="17" fillId="0" borderId="16" xfId="0" applyNumberFormat="1" applyFont="1" applyBorder="1" applyAlignment="1">
      <alignment horizontal="center"/>
    </xf>
    <xf numFmtId="168" fontId="11" fillId="0" borderId="2" xfId="0" applyNumberFormat="1" applyFont="1" applyBorder="1" applyAlignment="1">
      <alignment horizontal="center"/>
    </xf>
    <xf numFmtId="168" fontId="0" fillId="0" borderId="0" xfId="0" applyNumberFormat="1" applyBorder="1" applyAlignment="1">
      <alignment horizontal="center"/>
    </xf>
    <xf numFmtId="164" fontId="5" fillId="0" borderId="9" xfId="0" applyNumberFormat="1" applyFont="1" applyBorder="1" applyAlignment="1">
      <alignment horizont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Alignment="1">
      <alignment vertical="center"/>
    </xf>
    <xf numFmtId="0" fontId="5" fillId="0" borderId="5" xfId="0" applyFont="1" applyBorder="1" applyAlignment="1">
      <alignment vertical="center"/>
    </xf>
    <xf numFmtId="171" fontId="5" fillId="0" borderId="7" xfId="0" applyNumberFormat="1" applyFont="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0" fillId="0" borderId="0" xfId="0" applyProtection="1">
      <protection locked="0"/>
    </xf>
    <xf numFmtId="0" fontId="6" fillId="0" borderId="0" xfId="0" applyFont="1" applyProtection="1">
      <protection locked="0"/>
    </xf>
    <xf numFmtId="0" fontId="9" fillId="0" borderId="0" xfId="0" applyFont="1" applyProtection="1">
      <protection locked="0"/>
    </xf>
    <xf numFmtId="0" fontId="11" fillId="0" borderId="0" xfId="0" applyFont="1" applyProtection="1">
      <protection locked="0"/>
    </xf>
    <xf numFmtId="0" fontId="0" fillId="0" borderId="0" xfId="0" applyFill="1" applyProtection="1">
      <protection locked="0"/>
    </xf>
    <xf numFmtId="0" fontId="11" fillId="0" borderId="0" xfId="0" applyFont="1" applyFill="1" applyProtection="1">
      <protection locked="0"/>
    </xf>
    <xf numFmtId="0" fontId="1" fillId="0" borderId="0" xfId="0" applyFont="1" applyProtection="1">
      <protection locked="0"/>
    </xf>
    <xf numFmtId="171" fontId="6" fillId="0" borderId="13" xfId="0" applyNumberFormat="1" applyFont="1" applyBorder="1" applyAlignment="1" applyProtection="1">
      <alignment horizontal="center" vertical="top"/>
      <protection locked="0"/>
    </xf>
    <xf numFmtId="0" fontId="5" fillId="0" borderId="5" xfId="0" applyFont="1" applyBorder="1" applyProtection="1">
      <protection locked="0"/>
    </xf>
    <xf numFmtId="0" fontId="5" fillId="0" borderId="0" xfId="0" applyFont="1" applyProtection="1">
      <protection locked="0"/>
    </xf>
    <xf numFmtId="0" fontId="0" fillId="0" borderId="0" xfId="0" applyAlignment="1" applyProtection="1">
      <alignment vertical="top"/>
      <protection locked="0"/>
    </xf>
    <xf numFmtId="0" fontId="8" fillId="0" borderId="0" xfId="0" applyFont="1" applyProtection="1">
      <protection locked="0"/>
    </xf>
    <xf numFmtId="170" fontId="15" fillId="0" borderId="7" xfId="0" applyNumberFormat="1" applyFont="1" applyBorder="1" applyAlignment="1">
      <alignment horizontal="center"/>
    </xf>
    <xf numFmtId="0" fontId="8" fillId="0" borderId="0" xfId="0" applyFont="1" applyAlignment="1">
      <alignment horizontal="center" vertical="center"/>
    </xf>
    <xf numFmtId="0" fontId="13" fillId="0" borderId="0" xfId="0" applyFont="1" applyAlignment="1">
      <alignment horizontal="center" vertical="center"/>
    </xf>
    <xf numFmtId="171" fontId="5" fillId="0" borderId="7" xfId="0" applyNumberFormat="1" applyFont="1" applyBorder="1" applyAlignment="1">
      <alignment horizontal="center"/>
    </xf>
    <xf numFmtId="0" fontId="5" fillId="0" borderId="0" xfId="0" applyFont="1" applyAlignment="1" applyProtection="1">
      <alignment horizontal="center"/>
      <protection locked="0"/>
    </xf>
    <xf numFmtId="0" fontId="1" fillId="2" borderId="2" xfId="0" applyFont="1" applyFill="1" applyBorder="1" applyAlignment="1">
      <alignment horizontal="center"/>
    </xf>
    <xf numFmtId="0" fontId="0" fillId="2" borderId="12" xfId="0" applyFill="1" applyBorder="1" applyAlignment="1">
      <alignment horizontal="center"/>
    </xf>
    <xf numFmtId="168" fontId="5" fillId="0" borderId="13" xfId="0" applyNumberFormat="1" applyFont="1" applyBorder="1" applyAlignment="1">
      <alignment horizontal="center" vertical="top"/>
    </xf>
    <xf numFmtId="168" fontId="5" fillId="0" borderId="13" xfId="0" applyNumberFormat="1" applyFont="1" applyBorder="1" applyAlignment="1">
      <alignment vertical="center" wrapText="1"/>
    </xf>
    <xf numFmtId="168" fontId="5" fillId="0" borderId="13" xfId="0" applyNumberFormat="1" applyFont="1" applyBorder="1" applyAlignment="1">
      <alignment horizontal="center" vertical="center" wrapText="1"/>
    </xf>
    <xf numFmtId="168" fontId="1" fillId="0" borderId="13" xfId="0" applyNumberFormat="1" applyFont="1" applyBorder="1" applyAlignment="1">
      <alignment horizontal="center" vertical="top" wrapText="1"/>
    </xf>
    <xf numFmtId="168" fontId="0" fillId="0" borderId="12" xfId="0" applyNumberFormat="1" applyBorder="1" applyAlignment="1">
      <alignment horizontal="center"/>
    </xf>
    <xf numFmtId="168" fontId="0" fillId="0" borderId="13" xfId="0" applyNumberFormat="1" applyBorder="1" applyAlignment="1">
      <alignment horizontal="center"/>
    </xf>
    <xf numFmtId="168" fontId="0" fillId="0" borderId="14" xfId="0" applyNumberFormat="1" applyBorder="1" applyAlignment="1">
      <alignment horizontal="center"/>
    </xf>
    <xf numFmtId="168" fontId="6" fillId="0" borderId="13" xfId="0" applyNumberFormat="1" applyFont="1" applyBorder="1" applyAlignment="1">
      <alignment horizontal="center"/>
    </xf>
    <xf numFmtId="168" fontId="11" fillId="0" borderId="13" xfId="0" applyNumberFormat="1" applyFont="1" applyBorder="1" applyAlignment="1">
      <alignment horizontal="center" vertical="top"/>
    </xf>
    <xf numFmtId="168" fontId="1" fillId="0" borderId="13" xfId="0" applyNumberFormat="1" applyFont="1" applyBorder="1" applyAlignment="1">
      <alignment horizontal="center"/>
    </xf>
    <xf numFmtId="168" fontId="9" fillId="0" borderId="13" xfId="0" applyNumberFormat="1" applyFont="1" applyBorder="1" applyAlignment="1">
      <alignment horizontal="center"/>
    </xf>
    <xf numFmtId="167" fontId="6" fillId="0" borderId="0" xfId="0" applyNumberFormat="1" applyFont="1" applyBorder="1" applyAlignment="1">
      <alignment horizontal="center" vertical="top"/>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6" fillId="0" borderId="2" xfId="0" applyFont="1" applyBorder="1" applyAlignment="1">
      <alignment horizontal="center"/>
    </xf>
    <xf numFmtId="167" fontId="6" fillId="0" borderId="0" xfId="0" applyNumberFormat="1" applyFont="1" applyBorder="1" applyAlignment="1">
      <alignment horizontal="center" vertical="center"/>
    </xf>
    <xf numFmtId="165" fontId="6" fillId="0" borderId="9" xfId="0" applyNumberFormat="1" applyFont="1" applyBorder="1" applyAlignment="1">
      <alignment horizontal="center"/>
    </xf>
    <xf numFmtId="0" fontId="19" fillId="0" borderId="0" xfId="0" applyFont="1" applyBorder="1" applyAlignment="1">
      <alignment horizontal="center" vertical="top"/>
    </xf>
    <xf numFmtId="165" fontId="20" fillId="0" borderId="0" xfId="0" applyNumberFormat="1" applyFont="1" applyBorder="1" applyAlignment="1">
      <alignment horizontal="center" vertical="top"/>
    </xf>
    <xf numFmtId="0" fontId="6" fillId="0" borderId="9" xfId="0" applyFont="1" applyBorder="1" applyAlignment="1">
      <alignment horizontal="center"/>
    </xf>
    <xf numFmtId="0" fontId="20" fillId="0" borderId="2" xfId="0" applyFont="1" applyBorder="1" applyAlignment="1">
      <alignment horizontal="center"/>
    </xf>
    <xf numFmtId="0" fontId="19" fillId="0" borderId="0" xfId="0" applyFont="1" applyBorder="1" applyAlignment="1">
      <alignment horizontal="center"/>
    </xf>
    <xf numFmtId="170" fontId="16" fillId="0" borderId="0" xfId="0" applyNumberFormat="1" applyFont="1" applyBorder="1" applyAlignment="1">
      <alignment horizontal="center"/>
    </xf>
    <xf numFmtId="0" fontId="0" fillId="2" borderId="3" xfId="0" applyFill="1" applyBorder="1" applyAlignment="1">
      <alignment horizontal="center"/>
    </xf>
    <xf numFmtId="0" fontId="0" fillId="0" borderId="4" xfId="0" applyBorder="1" applyAlignment="1">
      <alignment horizontal="center"/>
    </xf>
    <xf numFmtId="165" fontId="0" fillId="0" borderId="8" xfId="0" applyNumberFormat="1" applyBorder="1" applyAlignment="1">
      <alignment horizontal="center"/>
    </xf>
    <xf numFmtId="0" fontId="0" fillId="0" borderId="5" xfId="0" applyBorder="1" applyAlignment="1">
      <alignment horizontal="center"/>
    </xf>
    <xf numFmtId="0" fontId="6" fillId="0" borderId="5" xfId="0" applyFont="1" applyBorder="1" applyAlignment="1">
      <alignment horizontal="center"/>
    </xf>
    <xf numFmtId="0" fontId="5" fillId="0" borderId="5" xfId="0" applyFont="1" applyBorder="1" applyAlignment="1">
      <alignment horizontal="left" vertical="top"/>
    </xf>
    <xf numFmtId="0" fontId="0" fillId="0" borderId="11" xfId="0" applyBorder="1" applyAlignment="1">
      <alignment horizontal="center"/>
    </xf>
    <xf numFmtId="0" fontId="20" fillId="0" borderId="1" xfId="0" applyFont="1" applyBorder="1" applyAlignment="1">
      <alignment horizontal="center"/>
    </xf>
    <xf numFmtId="170" fontId="16" fillId="0" borderId="4" xfId="0" applyNumberFormat="1" applyFont="1" applyBorder="1" applyAlignment="1">
      <alignment horizontal="center"/>
    </xf>
    <xf numFmtId="0" fontId="6" fillId="0" borderId="0" xfId="0" applyFont="1" applyBorder="1" applyAlignment="1">
      <alignment vertical="center" wrapText="1"/>
    </xf>
    <xf numFmtId="0" fontId="4" fillId="0" borderId="0" xfId="0" applyFont="1" applyBorder="1" applyAlignment="1">
      <alignment vertical="center"/>
    </xf>
    <xf numFmtId="173" fontId="0" fillId="0" borderId="0" xfId="0" applyNumberFormat="1" applyBorder="1" applyAlignment="1">
      <alignment horizontal="left" vertical="center"/>
    </xf>
    <xf numFmtId="173" fontId="0" fillId="0" borderId="0" xfId="0" applyNumberFormat="1" applyBorder="1" applyAlignment="1">
      <alignment horizontal="right" vertical="center"/>
    </xf>
    <xf numFmtId="173" fontId="0" fillId="0" borderId="0" xfId="0" applyNumberFormat="1" applyBorder="1" applyAlignment="1">
      <alignment vertical="center"/>
    </xf>
    <xf numFmtId="174" fontId="6" fillId="0" borderId="0" xfId="0" applyNumberFormat="1" applyFont="1" applyBorder="1" applyAlignment="1">
      <alignment horizontal="left" vertical="center" wrapText="1"/>
    </xf>
    <xf numFmtId="172" fontId="0" fillId="0" borderId="0" xfId="0" applyNumberFormat="1" applyBorder="1" applyAlignment="1">
      <alignment horizontal="center" vertical="center"/>
    </xf>
    <xf numFmtId="173" fontId="6" fillId="0" borderId="0" xfId="0" applyNumberFormat="1" applyFont="1" applyBorder="1" applyAlignment="1">
      <alignment vertical="center"/>
    </xf>
    <xf numFmtId="173" fontId="21" fillId="0" borderId="0" xfId="0" applyNumberFormat="1" applyFont="1" applyBorder="1" applyAlignment="1">
      <alignment horizontal="right" vertical="center"/>
    </xf>
    <xf numFmtId="0" fontId="6" fillId="0" borderId="0" xfId="0" applyFont="1" applyBorder="1" applyAlignment="1">
      <alignment horizontal="center"/>
    </xf>
    <xf numFmtId="0" fontId="0" fillId="2" borderId="1" xfId="0" applyFill="1" applyBorder="1" applyAlignment="1">
      <alignment horizontal="center"/>
    </xf>
    <xf numFmtId="0" fontId="6" fillId="2" borderId="8" xfId="0" applyFont="1" applyFill="1" applyBorder="1" applyAlignment="1">
      <alignment horizontal="center" vertical="top" wrapText="1"/>
    </xf>
    <xf numFmtId="167" fontId="5" fillId="0" borderId="4" xfId="0" applyNumberFormat="1" applyFont="1" applyBorder="1" applyAlignment="1">
      <alignment horizontal="center" vertical="top"/>
    </xf>
    <xf numFmtId="0" fontId="5" fillId="0" borderId="4" xfId="0" applyFont="1" applyBorder="1" applyAlignment="1">
      <alignment horizontal="center" vertical="center" wrapText="1"/>
    </xf>
    <xf numFmtId="0" fontId="1" fillId="0" borderId="4" xfId="0" applyFont="1" applyBorder="1" applyAlignment="1">
      <alignment horizontal="center" vertical="top" wrapText="1"/>
    </xf>
    <xf numFmtId="0" fontId="0" fillId="0" borderId="1" xfId="0" applyBorder="1" applyAlignment="1">
      <alignment horizontal="center"/>
    </xf>
    <xf numFmtId="0" fontId="1" fillId="0" borderId="4" xfId="0" applyFont="1" applyFill="1" applyBorder="1" applyAlignment="1">
      <alignment horizontal="center" vertical="top" wrapText="1"/>
    </xf>
    <xf numFmtId="167" fontId="0" fillId="0" borderId="4" xfId="0" applyNumberFormat="1" applyBorder="1" applyAlignment="1">
      <alignment horizontal="center" vertical="center"/>
    </xf>
    <xf numFmtId="0" fontId="6" fillId="0" borderId="4" xfId="0" applyFont="1" applyBorder="1" applyAlignment="1">
      <alignment horizontal="center"/>
    </xf>
    <xf numFmtId="0" fontId="9" fillId="0" borderId="4" xfId="0" applyFont="1" applyBorder="1" applyAlignment="1">
      <alignment horizontal="center" vertical="top"/>
    </xf>
    <xf numFmtId="167" fontId="0" fillId="0" borderId="4" xfId="0" applyNumberFormat="1" applyBorder="1" applyAlignment="1">
      <alignment horizontal="center"/>
    </xf>
    <xf numFmtId="165" fontId="11" fillId="0" borderId="4" xfId="0" applyNumberFormat="1" applyFont="1" applyBorder="1" applyAlignment="1">
      <alignment horizontal="center" vertical="top"/>
    </xf>
    <xf numFmtId="0" fontId="0" fillId="0" borderId="8" xfId="0" applyBorder="1" applyAlignment="1">
      <alignment horizontal="center"/>
    </xf>
    <xf numFmtId="0" fontId="9" fillId="0" borderId="4" xfId="0" applyFont="1" applyBorder="1" applyAlignment="1">
      <alignment horizontal="center"/>
    </xf>
    <xf numFmtId="0" fontId="11" fillId="0" borderId="3" xfId="0" applyFont="1" applyBorder="1" applyAlignment="1">
      <alignment horizontal="center"/>
    </xf>
    <xf numFmtId="0" fontId="9" fillId="0" borderId="5" xfId="0" applyFont="1" applyBorder="1" applyAlignment="1">
      <alignment horizontal="center"/>
    </xf>
    <xf numFmtId="170" fontId="0" fillId="0" borderId="5" xfId="0" applyNumberFormat="1" applyBorder="1" applyAlignment="1">
      <alignment horizontal="center"/>
    </xf>
    <xf numFmtId="168" fontId="11" fillId="0" borderId="5" xfId="0" applyNumberFormat="1" applyFont="1" applyBorder="1" applyAlignment="1">
      <alignment horizontal="center" vertical="top"/>
    </xf>
    <xf numFmtId="165" fontId="0" fillId="0" borderId="11" xfId="0" applyNumberFormat="1" applyBorder="1" applyAlignment="1">
      <alignment horizontal="center"/>
    </xf>
    <xf numFmtId="0" fontId="15" fillId="0" borderId="13" xfId="0" applyFont="1" applyBorder="1" applyAlignment="1">
      <alignment horizontal="center"/>
    </xf>
    <xf numFmtId="0" fontId="15" fillId="0" borderId="16" xfId="0" applyFont="1" applyBorder="1" applyAlignment="1">
      <alignment horizontal="center"/>
    </xf>
    <xf numFmtId="0" fontId="17" fillId="0" borderId="13" xfId="0" applyFont="1" applyBorder="1" applyAlignment="1">
      <alignment horizontal="center"/>
    </xf>
    <xf numFmtId="0" fontId="17" fillId="0" borderId="16" xfId="0" applyFon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top" wrapText="1"/>
    </xf>
    <xf numFmtId="0" fontId="0" fillId="0" borderId="26" xfId="0" applyBorder="1" applyAlignment="1">
      <alignment horizontal="center"/>
    </xf>
    <xf numFmtId="167" fontId="5" fillId="0" borderId="26" xfId="0" applyNumberFormat="1" applyFont="1" applyBorder="1" applyAlignment="1">
      <alignment horizontal="center" vertical="top"/>
    </xf>
    <xf numFmtId="0" fontId="5" fillId="0" borderId="26" xfId="0" applyFont="1" applyBorder="1" applyAlignment="1">
      <alignment horizontal="center" vertical="center" wrapText="1"/>
    </xf>
    <xf numFmtId="167" fontId="0" fillId="0" borderId="26" xfId="0" applyNumberFormat="1" applyBorder="1" applyAlignment="1">
      <alignment horizontal="center"/>
    </xf>
    <xf numFmtId="0" fontId="1" fillId="0" borderId="26" xfId="0" applyFont="1" applyBorder="1" applyAlignment="1">
      <alignment horizontal="center" vertical="top" wrapText="1"/>
    </xf>
    <xf numFmtId="0" fontId="0" fillId="0" borderId="27" xfId="0" applyBorder="1" applyAlignment="1">
      <alignment horizontal="center"/>
    </xf>
    <xf numFmtId="167" fontId="0" fillId="0" borderId="26" xfId="0" applyNumberFormat="1" applyBorder="1" applyAlignment="1">
      <alignment horizontal="center" vertical="center"/>
    </xf>
    <xf numFmtId="165" fontId="0" fillId="0" borderId="25" xfId="0" applyNumberFormat="1" applyBorder="1" applyAlignment="1">
      <alignment horizontal="center"/>
    </xf>
    <xf numFmtId="0" fontId="6" fillId="0" borderId="26" xfId="0" applyFont="1" applyBorder="1" applyAlignment="1">
      <alignment horizontal="center"/>
    </xf>
    <xf numFmtId="0" fontId="9" fillId="0" borderId="26" xfId="0" applyFont="1" applyBorder="1" applyAlignment="1">
      <alignment horizontal="center" vertical="top"/>
    </xf>
    <xf numFmtId="165" fontId="11" fillId="0" borderId="26" xfId="0" applyNumberFormat="1" applyFont="1" applyBorder="1" applyAlignment="1">
      <alignment horizontal="center" vertical="top"/>
    </xf>
    <xf numFmtId="0" fontId="0" fillId="0" borderId="25" xfId="0" applyBorder="1" applyAlignment="1">
      <alignment horizontal="center"/>
    </xf>
    <xf numFmtId="0" fontId="11" fillId="0" borderId="27" xfId="0" applyFont="1" applyBorder="1" applyAlignment="1">
      <alignment horizontal="center"/>
    </xf>
    <xf numFmtId="0" fontId="9" fillId="0" borderId="26" xfId="0" applyFont="1" applyBorder="1" applyAlignment="1">
      <alignment horizontal="center"/>
    </xf>
    <xf numFmtId="168" fontId="5" fillId="0" borderId="13" xfId="0" applyNumberFormat="1" applyFont="1" applyBorder="1" applyAlignment="1">
      <alignment horizontal="center" wrapText="1"/>
    </xf>
    <xf numFmtId="0" fontId="0" fillId="0" borderId="0" xfId="0" applyBorder="1" applyProtection="1">
      <protection locked="0"/>
    </xf>
    <xf numFmtId="0" fontId="0" fillId="0" borderId="0" xfId="0" applyBorder="1" applyAlignment="1">
      <alignment vertical="top" wrapText="1"/>
    </xf>
    <xf numFmtId="0" fontId="1" fillId="0" borderId="0" xfId="0" applyFont="1" applyBorder="1" applyAlignment="1">
      <alignment wrapText="1"/>
    </xf>
    <xf numFmtId="0" fontId="1" fillId="0" borderId="16" xfId="0" applyFont="1" applyBorder="1" applyAlignment="1">
      <alignment vertical="top" wrapText="1"/>
    </xf>
    <xf numFmtId="0" fontId="23" fillId="0" borderId="0" xfId="0" applyFont="1" applyBorder="1"/>
    <xf numFmtId="0" fontId="5" fillId="0" borderId="0" xfId="0" applyFont="1" applyBorder="1" applyProtection="1">
      <protection locked="0"/>
    </xf>
    <xf numFmtId="175" fontId="5" fillId="0" borderId="13" xfId="0" applyNumberFormat="1" applyFont="1" applyBorder="1" applyAlignment="1">
      <alignment horizontal="center" vertical="top"/>
    </xf>
    <xf numFmtId="168" fontId="5" fillId="0" borderId="13" xfId="0" applyNumberFormat="1" applyFont="1" applyFill="1" applyBorder="1" applyAlignment="1">
      <alignment horizontal="center" wrapText="1"/>
    </xf>
    <xf numFmtId="0" fontId="1" fillId="0" borderId="0" xfId="0" applyFont="1" applyFill="1" applyBorder="1" applyAlignment="1">
      <alignment vertical="center"/>
    </xf>
    <xf numFmtId="0" fontId="11" fillId="0" borderId="17" xfId="0" applyFont="1" applyBorder="1" applyAlignment="1">
      <alignment wrapText="1"/>
    </xf>
    <xf numFmtId="0" fontId="0" fillId="0" borderId="22" xfId="0" applyBorder="1"/>
    <xf numFmtId="0" fontId="0" fillId="0" borderId="19" xfId="0" applyBorder="1"/>
    <xf numFmtId="0" fontId="0" fillId="0" borderId="28" xfId="0" applyBorder="1" applyAlignment="1">
      <alignment horizontal="center"/>
    </xf>
    <xf numFmtId="0" fontId="0" fillId="0" borderId="29"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6" fillId="0" borderId="19" xfId="0" applyFont="1" applyBorder="1" applyAlignment="1">
      <alignment horizontal="center"/>
    </xf>
    <xf numFmtId="0" fontId="0" fillId="0" borderId="20" xfId="0" applyBorder="1"/>
    <xf numFmtId="0" fontId="11" fillId="0" borderId="23" xfId="0" applyFont="1" applyBorder="1"/>
    <xf numFmtId="0" fontId="11" fillId="0" borderId="18" xfId="0" applyFont="1" applyBorder="1"/>
    <xf numFmtId="0" fontId="11" fillId="0" borderId="30" xfId="0" applyFont="1" applyBorder="1" applyAlignment="1">
      <alignment horizontal="center"/>
    </xf>
    <xf numFmtId="0" fontId="11" fillId="0" borderId="31" xfId="0" applyFont="1" applyBorder="1" applyAlignment="1">
      <alignment horizontal="center"/>
    </xf>
    <xf numFmtId="0" fontId="11" fillId="0" borderId="18" xfId="0" applyFont="1" applyBorder="1" applyAlignment="1">
      <alignment horizontal="center"/>
    </xf>
    <xf numFmtId="0" fontId="11" fillId="0" borderId="32" xfId="0" applyFont="1" applyBorder="1" applyAlignment="1">
      <alignment horizontal="center"/>
    </xf>
    <xf numFmtId="0" fontId="20" fillId="0" borderId="18" xfId="0" applyFont="1" applyBorder="1" applyAlignment="1">
      <alignment horizontal="center"/>
    </xf>
    <xf numFmtId="0" fontId="11" fillId="0" borderId="32" xfId="0" applyFont="1" applyBorder="1"/>
    <xf numFmtId="168" fontId="11" fillId="0" borderId="24" xfId="0" applyNumberFormat="1" applyFont="1" applyBorder="1" applyAlignment="1">
      <alignment horizontal="center"/>
    </xf>
    <xf numFmtId="164" fontId="15" fillId="0" borderId="7" xfId="0" applyNumberFormat="1" applyFont="1" applyBorder="1" applyAlignment="1">
      <alignment horizontal="center"/>
    </xf>
    <xf numFmtId="170" fontId="15" fillId="0" borderId="26" xfId="0" applyNumberFormat="1" applyFont="1" applyBorder="1" applyAlignment="1">
      <alignment horizontal="center"/>
    </xf>
    <xf numFmtId="164" fontId="17" fillId="0" borderId="7" xfId="0" applyNumberFormat="1" applyFont="1" applyBorder="1" applyAlignment="1">
      <alignment horizontal="center"/>
    </xf>
    <xf numFmtId="168" fontId="17" fillId="0" borderId="26" xfId="0" applyNumberFormat="1" applyFont="1" applyBorder="1" applyAlignment="1">
      <alignment horizontal="center"/>
    </xf>
    <xf numFmtId="168" fontId="0" fillId="0" borderId="25" xfId="0" applyNumberFormat="1" applyBorder="1" applyAlignment="1">
      <alignment horizontal="center"/>
    </xf>
    <xf numFmtId="168" fontId="0" fillId="0" borderId="33" xfId="0" applyNumberFormat="1" applyBorder="1" applyAlignment="1">
      <alignment horizontal="center"/>
    </xf>
    <xf numFmtId="0" fontId="11" fillId="0" borderId="30" xfId="0" applyFont="1" applyBorder="1" applyAlignment="1">
      <alignment wrapText="1"/>
    </xf>
    <xf numFmtId="0" fontId="16" fillId="0" borderId="16" xfId="0" applyFont="1" applyBorder="1" applyAlignment="1">
      <alignment wrapText="1"/>
    </xf>
    <xf numFmtId="0" fontId="0" fillId="0" borderId="15" xfId="0" applyBorder="1" applyAlignment="1">
      <alignment wrapText="1"/>
    </xf>
    <xf numFmtId="0" fontId="0" fillId="0" borderId="28" xfId="0" applyBorder="1" applyAlignment="1">
      <alignment wrapText="1"/>
    </xf>
    <xf numFmtId="0" fontId="18" fillId="0" borderId="0" xfId="0" applyFont="1" applyBorder="1" applyAlignment="1">
      <alignment vertical="top" wrapText="1"/>
    </xf>
    <xf numFmtId="0" fontId="18" fillId="0" borderId="16" xfId="0" applyFont="1" applyBorder="1" applyAlignment="1">
      <alignment vertical="top" wrapText="1"/>
    </xf>
    <xf numFmtId="176" fontId="17" fillId="0" borderId="26" xfId="0" applyNumberFormat="1" applyFont="1" applyBorder="1" applyAlignment="1">
      <alignment horizontal="center"/>
    </xf>
    <xf numFmtId="168" fontId="17" fillId="0" borderId="5" xfId="0" applyNumberFormat="1" applyFont="1" applyBorder="1" applyAlignment="1">
      <alignment horizontal="center"/>
    </xf>
    <xf numFmtId="0" fontId="1" fillId="0" borderId="0" xfId="0" applyFont="1" applyAlignment="1">
      <alignment vertical="top" wrapText="1"/>
    </xf>
    <xf numFmtId="0" fontId="0" fillId="2" borderId="1" xfId="0" applyFill="1" applyBorder="1" applyAlignment="1" applyProtection="1">
      <alignment horizontal="center"/>
    </xf>
    <xf numFmtId="0" fontId="6" fillId="2" borderId="22" xfId="0" applyFont="1" applyFill="1" applyBorder="1" applyAlignment="1" applyProtection="1">
      <alignment horizontal="center" vertical="top" wrapText="1"/>
    </xf>
    <xf numFmtId="0" fontId="6" fillId="2" borderId="4" xfId="0" applyFont="1" applyFill="1" applyBorder="1" applyAlignment="1" applyProtection="1">
      <alignment horizontal="center" vertical="top" wrapText="1"/>
    </xf>
    <xf numFmtId="0" fontId="6" fillId="2" borderId="8" xfId="0" applyFont="1" applyFill="1" applyBorder="1" applyAlignment="1" applyProtection="1">
      <alignment horizontal="center" vertical="top" wrapText="1"/>
    </xf>
    <xf numFmtId="0" fontId="0" fillId="0" borderId="4" xfId="0" applyBorder="1" applyAlignment="1" applyProtection="1">
      <alignment horizontal="center"/>
    </xf>
    <xf numFmtId="0" fontId="5" fillId="0" borderId="4" xfId="0" applyNumberFormat="1" applyFont="1" applyBorder="1" applyAlignment="1" applyProtection="1">
      <alignment horizontal="center" vertical="top"/>
    </xf>
    <xf numFmtId="0" fontId="5" fillId="0" borderId="4" xfId="0" applyFont="1" applyBorder="1" applyAlignment="1" applyProtection="1">
      <alignment horizontal="center" vertical="center" wrapText="1"/>
    </xf>
    <xf numFmtId="0" fontId="1" fillId="0" borderId="4" xfId="0" applyFont="1" applyBorder="1" applyAlignment="1" applyProtection="1">
      <alignment horizontal="center" vertical="top" wrapText="1"/>
    </xf>
    <xf numFmtId="0" fontId="0" fillId="0" borderId="1" xfId="0" applyBorder="1" applyAlignment="1" applyProtection="1">
      <alignment horizontal="center"/>
    </xf>
    <xf numFmtId="0" fontId="1" fillId="0" borderId="4" xfId="0" applyFont="1" applyFill="1" applyBorder="1" applyAlignment="1" applyProtection="1">
      <alignment horizontal="center" vertical="top" wrapText="1"/>
    </xf>
    <xf numFmtId="167" fontId="0" fillId="0" borderId="4" xfId="0" applyNumberFormat="1" applyBorder="1" applyAlignment="1" applyProtection="1">
      <alignment horizontal="center" vertical="center"/>
    </xf>
    <xf numFmtId="165" fontId="0" fillId="0" borderId="8" xfId="0" applyNumberFormat="1" applyBorder="1" applyAlignment="1" applyProtection="1">
      <alignment horizontal="center"/>
    </xf>
    <xf numFmtId="0" fontId="5" fillId="0" borderId="4" xfId="0" applyNumberFormat="1" applyFont="1" applyBorder="1" applyAlignment="1" applyProtection="1">
      <alignment horizontal="center"/>
    </xf>
    <xf numFmtId="0" fontId="9" fillId="0" borderId="4" xfId="0" applyFont="1" applyBorder="1" applyAlignment="1" applyProtection="1">
      <alignment horizontal="center"/>
    </xf>
    <xf numFmtId="165" fontId="11" fillId="0" borderId="4" xfId="0" applyNumberFormat="1" applyFont="1" applyBorder="1" applyAlignment="1" applyProtection="1">
      <alignment horizontal="center" vertical="top"/>
    </xf>
    <xf numFmtId="167" fontId="0" fillId="0" borderId="4" xfId="0" applyNumberFormat="1" applyBorder="1" applyAlignment="1" applyProtection="1">
      <alignment horizontal="center"/>
    </xf>
    <xf numFmtId="0" fontId="0" fillId="0" borderId="8" xfId="0" applyBorder="1" applyAlignment="1" applyProtection="1">
      <alignment horizontal="center"/>
    </xf>
    <xf numFmtId="0" fontId="6" fillId="0" borderId="4" xfId="0" applyFont="1" applyBorder="1" applyAlignment="1" applyProtection="1">
      <alignment horizontal="center"/>
    </xf>
    <xf numFmtId="0" fontId="9" fillId="0" borderId="4" xfId="0" applyFont="1" applyBorder="1" applyAlignment="1" applyProtection="1">
      <alignment horizontal="center" vertical="top"/>
    </xf>
    <xf numFmtId="0" fontId="5" fillId="0" borderId="4" xfId="0" applyNumberFormat="1" applyFont="1" applyFill="1" applyBorder="1" applyAlignment="1" applyProtection="1">
      <alignment horizontal="center"/>
    </xf>
    <xf numFmtId="0" fontId="0" fillId="0" borderId="35" xfId="0" applyBorder="1" applyAlignment="1" applyProtection="1">
      <alignment horizontal="center"/>
    </xf>
    <xf numFmtId="0" fontId="11" fillId="0" borderId="36" xfId="0" applyFont="1" applyBorder="1" applyAlignment="1" applyProtection="1">
      <alignment horizontal="center"/>
    </xf>
    <xf numFmtId="0" fontId="15" fillId="0" borderId="34" xfId="0" applyFont="1" applyBorder="1" applyAlignment="1" applyProtection="1">
      <alignment horizontal="center"/>
    </xf>
    <xf numFmtId="0" fontId="17" fillId="0" borderId="34" xfId="0" applyFont="1" applyBorder="1" applyAlignment="1" applyProtection="1">
      <alignment horizontal="center"/>
    </xf>
    <xf numFmtId="0" fontId="0" fillId="0" borderId="9" xfId="0" applyBorder="1" applyAlignment="1" applyProtection="1">
      <alignment horizontal="center"/>
    </xf>
    <xf numFmtId="0" fontId="11" fillId="0" borderId="6" xfId="0" applyFont="1" applyBorder="1" applyAlignment="1" applyProtection="1">
      <alignment horizontal="center"/>
    </xf>
    <xf numFmtId="0" fontId="0" fillId="0" borderId="7" xfId="0" applyBorder="1" applyAlignment="1" applyProtection="1">
      <alignment horizontal="center"/>
    </xf>
    <xf numFmtId="0" fontId="9" fillId="0" borderId="7" xfId="0" applyFont="1" applyBorder="1" applyAlignment="1" applyProtection="1">
      <alignment horizontal="center"/>
    </xf>
    <xf numFmtId="167" fontId="0" fillId="0" borderId="7" xfId="0" applyNumberFormat="1" applyBorder="1" applyAlignment="1" applyProtection="1">
      <alignment horizontal="center"/>
    </xf>
    <xf numFmtId="165" fontId="11" fillId="0" borderId="7" xfId="0" applyNumberFormat="1" applyFont="1" applyBorder="1" applyAlignment="1" applyProtection="1">
      <alignment horizontal="center" vertical="top"/>
    </xf>
    <xf numFmtId="0" fontId="0" fillId="0" borderId="10" xfId="0" applyBorder="1" applyAlignment="1" applyProtection="1">
      <alignment horizontal="center"/>
    </xf>
    <xf numFmtId="0" fontId="15" fillId="0" borderId="7" xfId="0" applyFont="1" applyBorder="1" applyAlignment="1" applyProtection="1">
      <alignment horizontal="center"/>
    </xf>
    <xf numFmtId="0" fontId="17" fillId="0" borderId="7" xfId="0" applyFont="1" applyBorder="1" applyAlignment="1" applyProtection="1">
      <alignment horizontal="center"/>
    </xf>
    <xf numFmtId="165" fontId="0" fillId="0" borderId="10" xfId="0" applyNumberFormat="1" applyBorder="1" applyAlignment="1" applyProtection="1">
      <alignment horizontal="center"/>
    </xf>
    <xf numFmtId="0" fontId="6" fillId="0" borderId="7" xfId="0" applyFont="1" applyBorder="1" applyAlignment="1" applyProtection="1">
      <alignment horizontal="center"/>
    </xf>
    <xf numFmtId="0" fontId="5" fillId="0" borderId="7" xfId="0" applyFont="1" applyBorder="1" applyProtection="1"/>
    <xf numFmtId="167" fontId="0" fillId="0" borderId="7" xfId="0" applyNumberFormat="1" applyBorder="1" applyAlignment="1" applyProtection="1">
      <alignment horizontal="center" vertical="center"/>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6" xfId="0" applyBorder="1" applyAlignment="1" applyProtection="1">
      <alignment horizontal="center"/>
      <protection locked="0"/>
    </xf>
    <xf numFmtId="165" fontId="11" fillId="0" borderId="13" xfId="0" applyNumberFormat="1" applyFont="1" applyBorder="1" applyAlignment="1" applyProtection="1">
      <alignment horizontal="left" vertical="top"/>
      <protection locked="0"/>
    </xf>
    <xf numFmtId="0" fontId="6" fillId="0" borderId="0" xfId="0" applyFont="1" applyBorder="1" applyAlignment="1" applyProtection="1">
      <alignment vertical="center" wrapText="1"/>
      <protection locked="0"/>
    </xf>
    <xf numFmtId="0" fontId="6" fillId="2" borderId="0" xfId="0" applyFont="1" applyFill="1" applyBorder="1" applyAlignment="1">
      <alignment vertical="top" wrapText="1"/>
    </xf>
    <xf numFmtId="0" fontId="1" fillId="0" borderId="0" xfId="0" applyFont="1" applyBorder="1" applyAlignment="1"/>
    <xf numFmtId="0" fontId="10" fillId="0" borderId="0" xfId="0" applyFont="1" applyBorder="1" applyAlignment="1">
      <alignment horizontal="right"/>
    </xf>
    <xf numFmtId="167" fontId="1" fillId="0" borderId="0" xfId="0" applyNumberFormat="1" applyFont="1" applyBorder="1" applyAlignment="1">
      <alignment vertical="top" wrapText="1"/>
    </xf>
    <xf numFmtId="167" fontId="1" fillId="0" borderId="0" xfId="0" applyNumberFormat="1" applyFont="1" applyBorder="1" applyAlignment="1">
      <alignment horizontal="left"/>
    </xf>
    <xf numFmtId="0" fontId="0" fillId="0" borderId="0" xfId="0" applyAlignment="1">
      <alignment horizontal="center"/>
    </xf>
    <xf numFmtId="0" fontId="11" fillId="0" borderId="0" xfId="0" applyFont="1" applyBorder="1" applyAlignment="1">
      <alignment vertical="top" wrapText="1"/>
    </xf>
    <xf numFmtId="0" fontId="24" fillId="0" borderId="0" xfId="0" applyFont="1" applyBorder="1" applyAlignment="1">
      <alignment horizontal="left"/>
    </xf>
    <xf numFmtId="176" fontId="18" fillId="0" borderId="26" xfId="0" applyNumberFormat="1" applyFont="1" applyBorder="1" applyAlignment="1">
      <alignment horizontal="center"/>
    </xf>
    <xf numFmtId="0" fontId="17" fillId="0" borderId="0" xfId="0" applyFont="1" applyBorder="1"/>
    <xf numFmtId="176" fontId="18" fillId="0" borderId="0" xfId="0" applyNumberFormat="1" applyFont="1" applyBorder="1" applyAlignment="1">
      <alignment horizontal="center"/>
    </xf>
    <xf numFmtId="168" fontId="9" fillId="0" borderId="13" xfId="0" applyNumberFormat="1" applyFont="1" applyBorder="1" applyAlignment="1">
      <alignment horizontal="center" vertical="top" wrapText="1"/>
    </xf>
    <xf numFmtId="0" fontId="1" fillId="0" borderId="0" xfId="0" applyFont="1" applyBorder="1" applyAlignment="1">
      <alignment vertical="center"/>
    </xf>
    <xf numFmtId="0" fontId="1" fillId="0" borderId="0" xfId="0" applyFont="1" applyFill="1" applyProtection="1">
      <protection locked="0"/>
    </xf>
    <xf numFmtId="0" fontId="10" fillId="0" borderId="0" xfId="0" applyFont="1" applyBorder="1" applyAlignment="1">
      <alignment horizontal="right"/>
    </xf>
    <xf numFmtId="167" fontId="1" fillId="0" borderId="0" xfId="0" applyNumberFormat="1" applyFont="1" applyBorder="1" applyAlignment="1">
      <alignment vertical="top" wrapText="1"/>
    </xf>
    <xf numFmtId="0" fontId="8" fillId="0" borderId="0" xfId="0" applyFont="1" applyBorder="1" applyAlignment="1">
      <alignment horizontal="left" vertical="top" wrapText="1"/>
    </xf>
    <xf numFmtId="167" fontId="1" fillId="0" borderId="0" xfId="0" applyNumberFormat="1" applyFont="1" applyBorder="1" applyAlignment="1">
      <alignment horizontal="left"/>
    </xf>
    <xf numFmtId="0" fontId="0" fillId="0" borderId="0" xfId="0" applyAlignment="1">
      <alignment horizontal="center"/>
    </xf>
    <xf numFmtId="0" fontId="11" fillId="0" borderId="0" xfId="0" applyFont="1" applyBorder="1" applyAlignment="1">
      <alignment vertical="top" wrapText="1"/>
    </xf>
    <xf numFmtId="0" fontId="0" fillId="0" borderId="7" xfId="0" applyNumberFormat="1" applyBorder="1" applyAlignment="1" applyProtection="1">
      <alignment horizontal="center"/>
      <protection locked="0"/>
    </xf>
    <xf numFmtId="0" fontId="6" fillId="0" borderId="13"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5" fillId="0" borderId="13" xfId="0" applyFont="1" applyBorder="1" applyAlignment="1" applyProtection="1">
      <alignment vertical="top"/>
      <protection locked="0"/>
    </xf>
    <xf numFmtId="0" fontId="5" fillId="0" borderId="0" xfId="0" applyFont="1" applyBorder="1" applyAlignment="1" applyProtection="1">
      <alignment vertical="top"/>
      <protection locked="0"/>
    </xf>
    <xf numFmtId="0" fontId="5" fillId="0" borderId="16" xfId="0" applyFont="1" applyBorder="1" applyAlignment="1" applyProtection="1">
      <alignment vertical="top"/>
      <protection locked="0"/>
    </xf>
    <xf numFmtId="0" fontId="2" fillId="0" borderId="4" xfId="0" applyFont="1" applyBorder="1" applyProtection="1">
      <protection locked="0"/>
    </xf>
    <xf numFmtId="0" fontId="12" fillId="0" borderId="0" xfId="0" applyFont="1" applyBorder="1" applyProtection="1">
      <protection locked="0"/>
    </xf>
    <xf numFmtId="0" fontId="2" fillId="0" borderId="0" xfId="0" applyFont="1" applyBorder="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alignment horizontal="center"/>
      <protection locked="0"/>
    </xf>
    <xf numFmtId="0" fontId="3" fillId="0" borderId="0" xfId="0" applyFont="1" applyBorder="1" applyProtection="1">
      <protection locked="0"/>
    </xf>
    <xf numFmtId="0" fontId="4" fillId="0" borderId="0" xfId="0" applyFont="1" applyBorder="1" applyProtection="1">
      <protection locked="0"/>
    </xf>
    <xf numFmtId="0" fontId="16" fillId="0" borderId="0" xfId="0" applyFont="1" applyBorder="1" applyAlignment="1">
      <alignment horizontal="left"/>
    </xf>
    <xf numFmtId="0" fontId="0" fillId="0" borderId="0" xfId="0" applyAlignment="1">
      <alignment horizontal="lef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horizontal="left" vertical="center"/>
    </xf>
    <xf numFmtId="0" fontId="0" fillId="0" borderId="44" xfId="0" applyBorder="1" applyAlignment="1">
      <alignment vertical="center"/>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177" fontId="27" fillId="0" borderId="0" xfId="0" applyNumberFormat="1" applyFont="1" applyBorder="1" applyAlignment="1">
      <alignment horizontal="left" vertical="center"/>
    </xf>
    <xf numFmtId="0" fontId="6" fillId="0" borderId="0" xfId="0" applyFont="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2" fillId="0" borderId="1" xfId="0" applyFont="1" applyBorder="1"/>
    <xf numFmtId="0" fontId="2" fillId="0" borderId="2" xfId="0" applyFont="1" applyBorder="1"/>
    <xf numFmtId="0" fontId="2" fillId="0" borderId="3" xfId="0" applyFont="1" applyBorder="1"/>
    <xf numFmtId="0" fontId="6" fillId="2" borderId="45" xfId="0" applyFont="1" applyFill="1" applyBorder="1" applyAlignment="1">
      <alignment vertical="top" wrapText="1"/>
    </xf>
    <xf numFmtId="0" fontId="6" fillId="2" borderId="31" xfId="0" applyFont="1" applyFill="1" applyBorder="1" applyAlignment="1">
      <alignment vertical="top" wrapText="1"/>
    </xf>
    <xf numFmtId="0" fontId="6" fillId="2" borderId="24" xfId="0" applyFont="1" applyFill="1" applyBorder="1" applyAlignment="1">
      <alignment vertical="top" wrapText="1"/>
    </xf>
    <xf numFmtId="0" fontId="6" fillId="2" borderId="46" xfId="0" applyFont="1" applyFill="1" applyBorder="1" applyAlignment="1">
      <alignment horizontal="center" vertical="top" wrapText="1"/>
    </xf>
    <xf numFmtId="0" fontId="0" fillId="0" borderId="47" xfId="0" applyBorder="1" applyAlignment="1">
      <alignment horizontal="center"/>
    </xf>
    <xf numFmtId="168" fontId="5" fillId="0" borderId="47" xfId="0" applyNumberFormat="1" applyFont="1" applyBorder="1" applyAlignment="1">
      <alignment horizontal="center" vertical="top"/>
    </xf>
    <xf numFmtId="0" fontId="6" fillId="0" borderId="7" xfId="0" applyFont="1" applyBorder="1"/>
    <xf numFmtId="0" fontId="6" fillId="0" borderId="26" xfId="0" applyFont="1" applyBorder="1"/>
    <xf numFmtId="0" fontId="0" fillId="0" borderId="47" xfId="0" applyBorder="1"/>
    <xf numFmtId="0" fontId="0" fillId="0" borderId="7" xfId="0" applyBorder="1"/>
    <xf numFmtId="0" fontId="0" fillId="0" borderId="26" xfId="0" applyBorder="1"/>
    <xf numFmtId="0" fontId="6" fillId="0" borderId="47" xfId="0" applyFont="1" applyBorder="1"/>
    <xf numFmtId="0" fontId="2" fillId="0" borderId="8" xfId="0" applyFont="1" applyBorder="1"/>
    <xf numFmtId="0" fontId="2" fillId="0" borderId="9" xfId="0" applyFont="1" applyBorder="1"/>
    <xf numFmtId="0" fontId="2" fillId="0" borderId="11" xfId="0" applyFont="1" applyBorder="1"/>
    <xf numFmtId="178" fontId="0" fillId="0" borderId="7" xfId="1" applyNumberFormat="1" applyFont="1" applyBorder="1"/>
    <xf numFmtId="178" fontId="0" fillId="0" borderId="47" xfId="1" applyNumberFormat="1" applyFont="1" applyBorder="1"/>
    <xf numFmtId="178" fontId="9" fillId="0" borderId="7" xfId="1" applyNumberFormat="1" applyFont="1" applyBorder="1"/>
    <xf numFmtId="178" fontId="9" fillId="0" borderId="47" xfId="1" applyNumberFormat="1" applyFont="1" applyBorder="1"/>
    <xf numFmtId="178" fontId="11" fillId="0" borderId="7" xfId="1" applyNumberFormat="1" applyFont="1" applyBorder="1"/>
    <xf numFmtId="178" fontId="11" fillId="0" borderId="47" xfId="1" applyNumberFormat="1" applyFont="1" applyBorder="1"/>
    <xf numFmtId="178" fontId="0" fillId="0" borderId="10" xfId="1" applyNumberFormat="1" applyFont="1" applyBorder="1"/>
    <xf numFmtId="178" fontId="0" fillId="0" borderId="46" xfId="1" applyNumberFormat="1" applyFont="1" applyBorder="1"/>
    <xf numFmtId="179" fontId="0" fillId="0" borderId="47" xfId="0" applyNumberFormat="1" applyBorder="1"/>
    <xf numFmtId="179" fontId="0" fillId="0" borderId="46" xfId="0" applyNumberFormat="1" applyBorder="1"/>
    <xf numFmtId="179" fontId="0" fillId="0" borderId="47" xfId="1" applyNumberFormat="1" applyFont="1" applyBorder="1"/>
    <xf numFmtId="179" fontId="9" fillId="0" borderId="47" xfId="1" applyNumberFormat="1" applyFont="1" applyBorder="1"/>
    <xf numFmtId="179" fontId="11" fillId="0" borderId="47" xfId="1" applyNumberFormat="1" applyFont="1" applyBorder="1"/>
    <xf numFmtId="179" fontId="0" fillId="0" borderId="46" xfId="1" applyNumberFormat="1" applyFont="1" applyBorder="1"/>
    <xf numFmtId="180" fontId="0" fillId="0" borderId="26" xfId="2" applyNumberFormat="1" applyFont="1" applyBorder="1"/>
    <xf numFmtId="180" fontId="9" fillId="0" borderId="26" xfId="2" applyNumberFormat="1" applyFont="1" applyBorder="1"/>
    <xf numFmtId="180" fontId="11" fillId="0" borderId="26" xfId="2" applyNumberFormat="1" applyFont="1" applyBorder="1"/>
    <xf numFmtId="180" fontId="0" fillId="0" borderId="25" xfId="2" applyNumberFormat="1" applyFont="1" applyBorder="1"/>
    <xf numFmtId="179" fontId="0" fillId="3" borderId="47" xfId="0" applyNumberFormat="1" applyFill="1" applyBorder="1"/>
    <xf numFmtId="178" fontId="0" fillId="3" borderId="7" xfId="1" applyNumberFormat="1" applyFont="1" applyFill="1" applyBorder="1"/>
    <xf numFmtId="179" fontId="11" fillId="3" borderId="47" xfId="0" applyNumberFormat="1" applyFont="1" applyFill="1" applyBorder="1"/>
    <xf numFmtId="178" fontId="11" fillId="3" borderId="7" xfId="1" applyNumberFormat="1" applyFont="1" applyFill="1" applyBorder="1"/>
    <xf numFmtId="179" fontId="23" fillId="5" borderId="47" xfId="0" applyNumberFormat="1" applyFont="1" applyFill="1" applyBorder="1"/>
    <xf numFmtId="178" fontId="23" fillId="5" borderId="7" xfId="1" applyNumberFormat="1" applyFont="1" applyFill="1" applyBorder="1"/>
    <xf numFmtId="180" fontId="23" fillId="5" borderId="26" xfId="2" applyNumberFormat="1" applyFont="1" applyFill="1" applyBorder="1"/>
    <xf numFmtId="179" fontId="23" fillId="5" borderId="47" xfId="1" applyNumberFormat="1" applyFont="1" applyFill="1" applyBorder="1"/>
    <xf numFmtId="178" fontId="23" fillId="5" borderId="47" xfId="1" applyNumberFormat="1" applyFont="1" applyFill="1" applyBorder="1"/>
    <xf numFmtId="179" fontId="11" fillId="3" borderId="46" xfId="0" applyNumberFormat="1" applyFont="1" applyFill="1" applyBorder="1"/>
    <xf numFmtId="178" fontId="11" fillId="3" borderId="10" xfId="1" applyNumberFormat="1" applyFont="1" applyFill="1" applyBorder="1"/>
    <xf numFmtId="178" fontId="11" fillId="0" borderId="10" xfId="1" applyNumberFormat="1" applyFont="1" applyBorder="1"/>
    <xf numFmtId="180" fontId="11" fillId="0" borderId="25" xfId="2" applyNumberFormat="1" applyFont="1" applyBorder="1"/>
    <xf numFmtId="179" fontId="11" fillId="0" borderId="46" xfId="1" applyNumberFormat="1" applyFont="1" applyBorder="1"/>
    <xf numFmtId="178" fontId="11" fillId="0" borderId="46" xfId="1" applyNumberFormat="1" applyFont="1" applyBorder="1"/>
    <xf numFmtId="179" fontId="0" fillId="3" borderId="46" xfId="0" applyNumberFormat="1" applyFill="1" applyBorder="1"/>
    <xf numFmtId="178" fontId="0" fillId="3" borderId="10" xfId="1" applyNumberFormat="1" applyFont="1" applyFill="1" applyBorder="1"/>
    <xf numFmtId="0" fontId="27" fillId="0" borderId="0" xfId="0" quotePrefix="1" applyFont="1" applyBorder="1" applyAlignment="1">
      <alignment horizontal="left" vertical="top" wrapText="1"/>
    </xf>
    <xf numFmtId="181" fontId="6" fillId="0" borderId="0" xfId="0" applyNumberFormat="1" applyFont="1" applyBorder="1" applyAlignment="1" applyProtection="1">
      <alignment horizontal="left" vertical="center" wrapText="1"/>
      <protection locked="0"/>
    </xf>
    <xf numFmtId="181" fontId="6" fillId="0" borderId="0" xfId="0" applyNumberFormat="1" applyFont="1" applyBorder="1" applyAlignment="1">
      <alignment horizontal="left" vertical="center" wrapText="1"/>
    </xf>
    <xf numFmtId="0" fontId="11" fillId="0" borderId="8" xfId="0" applyFont="1" applyBorder="1" applyAlignment="1">
      <alignment vertical="top"/>
    </xf>
    <xf numFmtId="0" fontId="11" fillId="0" borderId="9" xfId="0" applyFont="1" applyBorder="1" applyAlignment="1">
      <alignment vertical="top"/>
    </xf>
    <xf numFmtId="0" fontId="11" fillId="0" borderId="9" xfId="0" applyFont="1" applyBorder="1" applyAlignment="1">
      <alignment vertical="top" wrapText="1"/>
    </xf>
    <xf numFmtId="164" fontId="11" fillId="0" borderId="10" xfId="0" applyNumberFormat="1" applyFont="1" applyBorder="1" applyAlignment="1">
      <alignment horizontal="center" vertical="top"/>
    </xf>
    <xf numFmtId="168" fontId="11" fillId="0" borderId="14" xfId="0" applyNumberFormat="1" applyFont="1" applyBorder="1" applyAlignment="1">
      <alignment horizontal="center" vertical="top"/>
    </xf>
    <xf numFmtId="165" fontId="11" fillId="0" borderId="8" xfId="0" applyNumberFormat="1" applyFont="1" applyBorder="1" applyAlignment="1" applyProtection="1">
      <alignment horizontal="center" vertical="top"/>
    </xf>
    <xf numFmtId="165" fontId="11" fillId="0" borderId="8" xfId="0" applyNumberFormat="1" applyFont="1" applyBorder="1" applyAlignment="1">
      <alignment horizontal="center" vertical="top"/>
    </xf>
    <xf numFmtId="165" fontId="11" fillId="0" borderId="25" xfId="0" applyNumberFormat="1" applyFont="1" applyBorder="1" applyAlignment="1">
      <alignment horizontal="center" vertical="top"/>
    </xf>
    <xf numFmtId="165" fontId="20" fillId="0" borderId="9" xfId="0" applyNumberFormat="1" applyFont="1" applyBorder="1" applyAlignment="1">
      <alignment horizontal="center" vertical="top"/>
    </xf>
    <xf numFmtId="0" fontId="11" fillId="0" borderId="11" xfId="0" applyFont="1" applyBorder="1" applyAlignment="1">
      <alignment vertical="top"/>
    </xf>
    <xf numFmtId="0" fontId="17" fillId="0" borderId="0" xfId="0" applyFont="1" applyBorder="1" applyAlignment="1">
      <alignment horizontal="right"/>
    </xf>
    <xf numFmtId="0" fontId="18" fillId="0" borderId="0" xfId="0" applyFont="1" applyBorder="1" applyAlignment="1">
      <alignment horizontal="right"/>
    </xf>
    <xf numFmtId="0" fontId="18" fillId="0" borderId="0" xfId="0" applyFont="1" applyBorder="1" applyAlignment="1">
      <alignment horizontal="right" vertical="top" wrapText="1"/>
    </xf>
    <xf numFmtId="0" fontId="18" fillId="0" borderId="16" xfId="0" applyFont="1" applyBorder="1" applyAlignment="1">
      <alignment horizontal="right" vertical="top" wrapText="1"/>
    </xf>
    <xf numFmtId="0" fontId="16" fillId="0" borderId="0" xfId="0" applyFont="1" applyBorder="1" applyAlignment="1">
      <alignment horizontal="right"/>
    </xf>
    <xf numFmtId="0" fontId="16" fillId="0" borderId="0" xfId="0" applyFont="1" applyBorder="1" applyAlignment="1">
      <alignment horizontal="right"/>
    </xf>
    <xf numFmtId="0" fontId="16" fillId="0" borderId="5" xfId="0" applyFont="1" applyBorder="1" applyAlignment="1">
      <alignment horizontal="right"/>
    </xf>
    <xf numFmtId="0" fontId="13" fillId="0" borderId="0" xfId="0" applyFont="1" applyAlignment="1">
      <alignment horizontal="left" vertical="center"/>
    </xf>
    <xf numFmtId="0" fontId="6" fillId="0" borderId="0" xfId="0" applyFont="1" applyAlignment="1">
      <alignment horizontal="left" vertical="center"/>
    </xf>
    <xf numFmtId="0" fontId="1" fillId="0" borderId="0" xfId="0" applyFont="1" applyBorder="1" applyAlignment="1">
      <alignment horizontal="left" vertical="top" wrapText="1"/>
    </xf>
    <xf numFmtId="0" fontId="10" fillId="0" borderId="0" xfId="0" applyFont="1" applyBorder="1" applyAlignment="1">
      <alignment horizontal="right"/>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0" fontId="6" fillId="0" borderId="7" xfId="0" applyFont="1" applyBorder="1" applyAlignment="1">
      <alignment horizontal="center" vertical="top" wrapText="1"/>
    </xf>
    <xf numFmtId="0" fontId="11" fillId="0" borderId="0" xfId="0" applyFont="1" applyBorder="1" applyAlignment="1">
      <alignment horizontal="left" vertical="top" wrapText="1"/>
    </xf>
    <xf numFmtId="0" fontId="11" fillId="0" borderId="16" xfId="0" applyFont="1" applyBorder="1" applyAlignment="1">
      <alignment horizontal="left" vertical="top" wrapText="1"/>
    </xf>
    <xf numFmtId="165" fontId="11" fillId="0" borderId="0" xfId="0" applyNumberFormat="1" applyFont="1" applyBorder="1" applyAlignment="1" applyProtection="1">
      <alignment horizontal="left" vertical="top"/>
      <protection locked="0"/>
    </xf>
    <xf numFmtId="165" fontId="11" fillId="0" borderId="16" xfId="0" applyNumberFormat="1" applyFont="1" applyBorder="1" applyAlignment="1" applyProtection="1">
      <alignment horizontal="left" vertical="top"/>
      <protection locked="0"/>
    </xf>
    <xf numFmtId="167" fontId="0" fillId="0" borderId="13" xfId="0" applyNumberFormat="1" applyBorder="1" applyAlignment="1" applyProtection="1">
      <alignment horizontal="left"/>
      <protection locked="0"/>
    </xf>
    <xf numFmtId="167" fontId="0" fillId="0" borderId="0" xfId="0" applyNumberFormat="1" applyBorder="1" applyAlignment="1" applyProtection="1">
      <alignment horizontal="left"/>
      <protection locked="0"/>
    </xf>
    <xf numFmtId="167" fontId="0" fillId="0" borderId="16" xfId="0" applyNumberFormat="1" applyBorder="1" applyAlignment="1" applyProtection="1">
      <alignment horizontal="left"/>
      <protection locked="0"/>
    </xf>
    <xf numFmtId="167" fontId="0" fillId="0" borderId="13" xfId="0" applyNumberFormat="1" applyBorder="1" applyAlignment="1" applyProtection="1">
      <alignment horizontal="left" vertical="center" wrapText="1"/>
      <protection locked="0"/>
    </xf>
    <xf numFmtId="167" fontId="0" fillId="0" borderId="0" xfId="0" applyNumberFormat="1" applyBorder="1" applyAlignment="1" applyProtection="1">
      <alignment horizontal="left" vertical="center" wrapText="1"/>
      <protection locked="0"/>
    </xf>
    <xf numFmtId="167" fontId="0" fillId="0" borderId="16" xfId="0" applyNumberFormat="1" applyBorder="1" applyAlignment="1" applyProtection="1">
      <alignment horizontal="left" vertical="center" wrapText="1"/>
      <protection locked="0"/>
    </xf>
    <xf numFmtId="0" fontId="9" fillId="0" borderId="0" xfId="0" applyFont="1" applyBorder="1" applyAlignment="1">
      <alignment horizontal="left" vertical="top" wrapText="1"/>
    </xf>
    <xf numFmtId="167" fontId="1" fillId="0" borderId="0" xfId="0" applyNumberFormat="1" applyFont="1" applyBorder="1" applyAlignment="1">
      <alignment vertical="top" wrapText="1"/>
    </xf>
    <xf numFmtId="0" fontId="11" fillId="0" borderId="16" xfId="0" applyFont="1" applyBorder="1" applyAlignment="1">
      <alignment vertical="top" wrapText="1"/>
    </xf>
    <xf numFmtId="167" fontId="1" fillId="0" borderId="0" xfId="0" applyNumberFormat="1" applyFont="1" applyBorder="1" applyAlignment="1">
      <alignment horizontal="left"/>
    </xf>
    <xf numFmtId="0" fontId="9" fillId="0" borderId="16" xfId="0" applyFont="1" applyBorder="1" applyAlignment="1">
      <alignment horizontal="left" vertical="top" wrapText="1"/>
    </xf>
    <xf numFmtId="0" fontId="9" fillId="0" borderId="13"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16" xfId="0" applyFont="1" applyBorder="1" applyAlignment="1" applyProtection="1">
      <alignment horizontal="left"/>
      <protection locked="0"/>
    </xf>
    <xf numFmtId="167" fontId="1" fillId="0" borderId="13" xfId="0" applyNumberFormat="1" applyFont="1" applyBorder="1" applyAlignment="1" applyProtection="1">
      <alignment horizontal="left"/>
      <protection locked="0"/>
    </xf>
    <xf numFmtId="0" fontId="22" fillId="0" borderId="0" xfId="0" applyFont="1" applyAlignment="1">
      <alignment horizontal="center" vertical="center"/>
    </xf>
    <xf numFmtId="0" fontId="6" fillId="2" borderId="0" xfId="0" applyFont="1" applyFill="1" applyBorder="1" applyAlignment="1">
      <alignment horizontal="left" vertical="top"/>
    </xf>
    <xf numFmtId="0" fontId="6" fillId="2" borderId="16" xfId="0" applyFont="1" applyFill="1" applyBorder="1" applyAlignment="1">
      <alignment horizontal="left" vertical="top"/>
    </xf>
    <xf numFmtId="0" fontId="6" fillId="2" borderId="7"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22" xfId="0" applyFont="1" applyFill="1" applyBorder="1" applyAlignment="1">
      <alignment horizontal="center" vertical="top" wrapText="1"/>
    </xf>
    <xf numFmtId="0" fontId="6" fillId="2" borderId="19"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16" xfId="0" applyFont="1" applyFill="1" applyBorder="1" applyAlignment="1">
      <alignment horizontal="center" vertical="top" wrapText="1"/>
    </xf>
    <xf numFmtId="0" fontId="8" fillId="0" borderId="0" xfId="0" applyFont="1" applyBorder="1" applyAlignment="1">
      <alignment horizontal="left" vertical="top" wrapText="1"/>
    </xf>
    <xf numFmtId="0" fontId="6" fillId="2" borderId="0" xfId="0" applyFont="1" applyFill="1" applyBorder="1" applyAlignment="1">
      <alignment horizontal="center" vertical="top" wrapText="1"/>
    </xf>
    <xf numFmtId="0" fontId="6" fillId="2" borderId="5" xfId="0" applyFont="1" applyFill="1" applyBorder="1" applyAlignment="1">
      <alignment horizontal="center" vertical="top" wrapText="1"/>
    </xf>
    <xf numFmtId="179" fontId="6" fillId="4" borderId="4" xfId="0" applyNumberFormat="1" applyFont="1" applyFill="1" applyBorder="1" applyAlignment="1">
      <alignment horizontal="center"/>
    </xf>
    <xf numFmtId="179" fontId="6" fillId="4" borderId="16" xfId="0" applyNumberFormat="1" applyFont="1" applyFill="1" applyBorder="1" applyAlignment="1">
      <alignment horizontal="center"/>
    </xf>
    <xf numFmtId="172" fontId="0" fillId="0" borderId="19" xfId="0" applyNumberFormat="1" applyBorder="1" applyAlignment="1" applyProtection="1">
      <alignment horizontal="right" vertical="center"/>
      <protection locked="0"/>
    </xf>
    <xf numFmtId="172" fontId="0" fillId="0" borderId="21" xfId="0" applyNumberFormat="1" applyBorder="1" applyAlignment="1" applyProtection="1">
      <alignment horizontal="right" vertical="center"/>
      <protection locked="0"/>
    </xf>
    <xf numFmtId="0" fontId="18" fillId="0" borderId="0" xfId="0" applyFont="1" applyBorder="1" applyAlignment="1">
      <alignment horizontal="right" vertical="top" wrapText="1"/>
    </xf>
    <xf numFmtId="0" fontId="27" fillId="0" borderId="0" xfId="0" applyFont="1" applyBorder="1" applyAlignment="1">
      <alignment horizontal="left" vertical="top" wrapText="1"/>
    </xf>
    <xf numFmtId="0" fontId="28" fillId="0" borderId="0" xfId="0" applyFont="1" applyBorder="1" applyAlignment="1">
      <alignment horizontal="left" vertical="center" wrapText="1"/>
    </xf>
  </cellXfs>
  <cellStyles count="3">
    <cellStyle name="Comma" xfId="1" builtinId="3"/>
    <cellStyle name="Normal" xfId="0" builtinId="0"/>
    <cellStyle name="Percent" xfId="2" builtinId="5"/>
  </cellStyles>
  <dxfs count="57">
    <dxf>
      <font>
        <color rgb="FF0070C0"/>
      </font>
    </dxf>
    <dxf>
      <font>
        <color rgb="FF0070C0"/>
      </font>
    </dxf>
    <dxf>
      <font>
        <color rgb="FF0070C0"/>
      </font>
    </dxf>
    <dxf>
      <font>
        <color rgb="FF0070C0"/>
      </font>
    </dxf>
    <dxf>
      <font>
        <color rgb="FF0070C0"/>
      </font>
    </dxf>
    <dxf>
      <fill>
        <patternFill>
          <bgColor rgb="FFFF0000"/>
        </patternFill>
      </fill>
    </dxf>
    <dxf>
      <font>
        <color rgb="FF0070C0"/>
      </font>
    </dxf>
    <dxf>
      <font>
        <color rgb="FF0070C0"/>
      </font>
    </dxf>
    <dxf>
      <font>
        <color rgb="FF0070C0"/>
      </font>
    </dxf>
    <dxf>
      <font>
        <color rgb="FF0070C0"/>
      </font>
    </dxf>
    <dxf>
      <font>
        <color rgb="FF0070C0"/>
      </font>
    </dxf>
    <dxf>
      <font>
        <color rgb="FF0070C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70C0"/>
      </font>
    </dxf>
    <dxf>
      <fill>
        <patternFill>
          <bgColor theme="0" tint="-4.9989318521683403E-2"/>
        </patternFill>
      </fill>
    </dxf>
    <dxf>
      <fill>
        <patternFill>
          <bgColor rgb="FFFF0000"/>
        </patternFill>
      </fill>
    </dxf>
    <dxf>
      <fill>
        <patternFill>
          <bgColor rgb="FFFF0000"/>
        </patternFill>
      </fill>
    </dxf>
    <dxf>
      <fill>
        <patternFill>
          <bgColor rgb="FFFF0000"/>
        </patternFill>
      </fill>
    </dxf>
    <dxf>
      <font>
        <color rgb="FF0070C0"/>
      </font>
    </dxf>
    <dxf>
      <font>
        <color rgb="FF0070C0"/>
      </font>
    </dxf>
    <dxf>
      <font>
        <color rgb="FF0070C0"/>
      </font>
    </dxf>
    <dxf>
      <font>
        <color rgb="FF0070C0"/>
      </font>
    </dxf>
    <dxf>
      <fill>
        <patternFill>
          <bgColor rgb="FFFF0909"/>
        </patternFill>
      </fill>
    </dxf>
    <dxf>
      <fill>
        <patternFill>
          <bgColor rgb="FFFF0909"/>
        </patternFill>
      </fill>
    </dxf>
    <dxf>
      <fill>
        <patternFill>
          <bgColor rgb="FFFF0909"/>
        </patternFill>
      </fill>
    </dxf>
    <dxf>
      <font>
        <color rgb="FF0070C0"/>
      </font>
    </dxf>
    <dxf>
      <font>
        <color rgb="FF0070C0"/>
      </font>
    </dxf>
    <dxf>
      <font>
        <color rgb="FF0070C0"/>
      </font>
    </dxf>
    <dxf>
      <font>
        <color rgb="FF0070C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70C0"/>
      </font>
    </dxf>
    <dxf>
      <fill>
        <patternFill>
          <bgColor theme="0" tint="-4.9989318521683403E-2"/>
        </patternFill>
      </fill>
    </dxf>
    <dxf>
      <fill>
        <patternFill>
          <bgColor rgb="FFFF0000"/>
        </patternFill>
      </fill>
    </dxf>
    <dxf>
      <fill>
        <patternFill>
          <bgColor rgb="FFFF0000"/>
        </patternFill>
      </fill>
    </dxf>
    <dxf>
      <fill>
        <patternFill>
          <bgColor rgb="FFFF0000"/>
        </patternFill>
      </fill>
    </dxf>
    <dxf>
      <font>
        <color rgb="FF0070C0"/>
      </font>
    </dxf>
    <dxf>
      <font>
        <color rgb="FF0070C0"/>
      </font>
    </dxf>
    <dxf>
      <font>
        <color rgb="FF0070C0"/>
      </font>
    </dxf>
    <dxf>
      <font>
        <color rgb="FF0070C0"/>
      </font>
    </dxf>
    <dxf>
      <fill>
        <patternFill>
          <bgColor rgb="FFFF0909"/>
        </patternFill>
      </fill>
    </dxf>
    <dxf>
      <fill>
        <patternFill>
          <bgColor rgb="FFFF0909"/>
        </patternFill>
      </fill>
    </dxf>
    <dxf>
      <fill>
        <patternFill>
          <bgColor rgb="FFFF0909"/>
        </patternFill>
      </fill>
    </dxf>
    <dxf>
      <fill>
        <patternFill>
          <bgColor rgb="FFFF0909"/>
        </patternFill>
      </fill>
    </dxf>
  </dxfs>
  <tableStyles count="0" defaultTableStyle="TableStyleMedium2" defaultPivotStyle="PivotStyleLight16"/>
  <colors>
    <mruColors>
      <color rgb="FFFF0909"/>
      <color rgb="FFFF531D"/>
      <color rgb="FFFF717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20" lockText="1" noThreeD="1"/>
</file>

<file path=xl/ctrlProps/ctrlProp10.xml><?xml version="1.0" encoding="utf-8"?>
<formControlPr xmlns="http://schemas.microsoft.com/office/spreadsheetml/2009/9/main" objectType="CheckBox" fmlaLink="A61" lockText="1" noThreeD="1"/>
</file>

<file path=xl/ctrlProps/ctrlProp100.xml><?xml version="1.0" encoding="utf-8"?>
<formControlPr xmlns="http://schemas.microsoft.com/office/spreadsheetml/2009/9/main" objectType="CheckBox" fmlaLink="A31" lockText="1" noThreeD="1"/>
</file>

<file path=xl/ctrlProps/ctrlProp101.xml><?xml version="1.0" encoding="utf-8"?>
<formControlPr xmlns="http://schemas.microsoft.com/office/spreadsheetml/2009/9/main" objectType="CheckBox" fmlaLink="A33" lockText="1" noThreeD="1"/>
</file>

<file path=xl/ctrlProps/ctrlProp102.xml><?xml version="1.0" encoding="utf-8"?>
<formControlPr xmlns="http://schemas.microsoft.com/office/spreadsheetml/2009/9/main" objectType="CheckBox" fmlaLink="A37" lockText="1" noThreeD="1"/>
</file>

<file path=xl/ctrlProps/ctrlProp103.xml><?xml version="1.0" encoding="utf-8"?>
<formControlPr xmlns="http://schemas.microsoft.com/office/spreadsheetml/2009/9/main" objectType="CheckBox" fmlaLink="A70" lockText="1" noThreeD="1"/>
</file>

<file path=xl/ctrlProps/ctrlProp104.xml><?xml version="1.0" encoding="utf-8"?>
<formControlPr xmlns="http://schemas.microsoft.com/office/spreadsheetml/2009/9/main" objectType="CheckBox" fmlaLink="A72" lockText="1" noThreeD="1"/>
</file>

<file path=xl/ctrlProps/ctrlProp105.xml><?xml version="1.0" encoding="utf-8"?>
<formControlPr xmlns="http://schemas.microsoft.com/office/spreadsheetml/2009/9/main" objectType="CheckBox" fmlaLink="A74" lockText="1" noThreeD="1"/>
</file>

<file path=xl/ctrlProps/ctrlProp106.xml><?xml version="1.0" encoding="utf-8"?>
<formControlPr xmlns="http://schemas.microsoft.com/office/spreadsheetml/2009/9/main" objectType="CheckBox" fmlaLink="A76" lockText="1" noThreeD="1"/>
</file>

<file path=xl/ctrlProps/ctrlProp107.xml><?xml version="1.0" encoding="utf-8"?>
<formControlPr xmlns="http://schemas.microsoft.com/office/spreadsheetml/2009/9/main" objectType="CheckBox" fmlaLink="A78" lockText="1" noThreeD="1"/>
</file>

<file path=xl/ctrlProps/ctrlProp108.xml><?xml version="1.0" encoding="utf-8"?>
<formControlPr xmlns="http://schemas.microsoft.com/office/spreadsheetml/2009/9/main" objectType="CheckBox" fmlaLink="A80" lockText="1" noThreeD="1"/>
</file>

<file path=xl/ctrlProps/ctrlProp109.xml><?xml version="1.0" encoding="utf-8"?>
<formControlPr xmlns="http://schemas.microsoft.com/office/spreadsheetml/2009/9/main" objectType="CheckBox" fmlaLink="A82" lockText="1" noThreeD="1"/>
</file>

<file path=xl/ctrlProps/ctrlProp11.xml><?xml version="1.0" encoding="utf-8"?>
<formControlPr xmlns="http://schemas.microsoft.com/office/spreadsheetml/2009/9/main" objectType="CheckBox" fmlaLink="A63" lockText="1" noThreeD="1"/>
</file>

<file path=xl/ctrlProps/ctrlProp110.xml><?xml version="1.0" encoding="utf-8"?>
<formControlPr xmlns="http://schemas.microsoft.com/office/spreadsheetml/2009/9/main" objectType="CheckBox" fmlaLink="A84" lockText="1" noThreeD="1"/>
</file>

<file path=xl/ctrlProps/ctrlProp111.xml><?xml version="1.0" encoding="utf-8"?>
<formControlPr xmlns="http://schemas.microsoft.com/office/spreadsheetml/2009/9/main" objectType="CheckBox" fmlaLink="A86" lockText="1" noThreeD="1"/>
</file>

<file path=xl/ctrlProps/ctrlProp112.xml><?xml version="1.0" encoding="utf-8"?>
<formControlPr xmlns="http://schemas.microsoft.com/office/spreadsheetml/2009/9/main" objectType="CheckBox" fmlaLink="A88" lockText="1" noThreeD="1"/>
</file>

<file path=xl/ctrlProps/ctrlProp113.xml><?xml version="1.0" encoding="utf-8"?>
<formControlPr xmlns="http://schemas.microsoft.com/office/spreadsheetml/2009/9/main" objectType="CheckBox" fmlaLink="A90" lockText="1" noThreeD="1"/>
</file>

<file path=xl/ctrlProps/ctrlProp114.xml><?xml version="1.0" encoding="utf-8"?>
<formControlPr xmlns="http://schemas.microsoft.com/office/spreadsheetml/2009/9/main" objectType="CheckBox" fmlaLink="A92" lockText="1" noThreeD="1"/>
</file>

<file path=xl/ctrlProps/ctrlProp115.xml><?xml version="1.0" encoding="utf-8"?>
<formControlPr xmlns="http://schemas.microsoft.com/office/spreadsheetml/2009/9/main" objectType="CheckBox" fmlaLink="A94" lockText="1" noThreeD="1"/>
</file>

<file path=xl/ctrlProps/ctrlProp116.xml><?xml version="1.0" encoding="utf-8"?>
<formControlPr xmlns="http://schemas.microsoft.com/office/spreadsheetml/2009/9/main" objectType="CheckBox" fmlaLink="A96" lockText="1" noThreeD="1"/>
</file>

<file path=xl/ctrlProps/ctrlProp117.xml><?xml version="1.0" encoding="utf-8"?>
<formControlPr xmlns="http://schemas.microsoft.com/office/spreadsheetml/2009/9/main" objectType="CheckBox" fmlaLink="A98" lockText="1" noThreeD="1"/>
</file>

<file path=xl/ctrlProps/ctrlProp118.xml><?xml version="1.0" encoding="utf-8"?>
<formControlPr xmlns="http://schemas.microsoft.com/office/spreadsheetml/2009/9/main" objectType="CheckBox" fmlaLink="A100" lockText="1" noThreeD="1"/>
</file>

<file path=xl/ctrlProps/ctrlProp119.xml><?xml version="1.0" encoding="utf-8"?>
<formControlPr xmlns="http://schemas.microsoft.com/office/spreadsheetml/2009/9/main" objectType="CheckBox" fmlaLink="A120" lockText="1" noThreeD="1"/>
</file>

<file path=xl/ctrlProps/ctrlProp12.xml><?xml version="1.0" encoding="utf-8"?>
<formControlPr xmlns="http://schemas.microsoft.com/office/spreadsheetml/2009/9/main" objectType="CheckBox" fmlaLink="A65" lockText="1" noThreeD="1"/>
</file>

<file path=xl/ctrlProps/ctrlProp120.xml><?xml version="1.0" encoding="utf-8"?>
<formControlPr xmlns="http://schemas.microsoft.com/office/spreadsheetml/2009/9/main" objectType="CheckBox" fmlaLink="A102" lockText="1" noThreeD="1"/>
</file>

<file path=xl/ctrlProps/ctrlProp121.xml><?xml version="1.0" encoding="utf-8"?>
<formControlPr xmlns="http://schemas.microsoft.com/office/spreadsheetml/2009/9/main" objectType="CheckBox" fmlaLink="A104" lockText="1" noThreeD="1"/>
</file>

<file path=xl/ctrlProps/ctrlProp122.xml><?xml version="1.0" encoding="utf-8"?>
<formControlPr xmlns="http://schemas.microsoft.com/office/spreadsheetml/2009/9/main" objectType="CheckBox" fmlaLink="A106" lockText="1" noThreeD="1"/>
</file>

<file path=xl/ctrlProps/ctrlProp123.xml><?xml version="1.0" encoding="utf-8"?>
<formControlPr xmlns="http://schemas.microsoft.com/office/spreadsheetml/2009/9/main" objectType="CheckBox" fmlaLink="A108" lockText="1" noThreeD="1"/>
</file>

<file path=xl/ctrlProps/ctrlProp124.xml><?xml version="1.0" encoding="utf-8"?>
<formControlPr xmlns="http://schemas.microsoft.com/office/spreadsheetml/2009/9/main" objectType="CheckBox" fmlaLink="A110" lockText="1" noThreeD="1"/>
</file>

<file path=xl/ctrlProps/ctrlProp125.xml><?xml version="1.0" encoding="utf-8"?>
<formControlPr xmlns="http://schemas.microsoft.com/office/spreadsheetml/2009/9/main" objectType="CheckBox" fmlaLink="A112" lockText="1" noThreeD="1"/>
</file>

<file path=xl/ctrlProps/ctrlProp126.xml><?xml version="1.0" encoding="utf-8"?>
<formControlPr xmlns="http://schemas.microsoft.com/office/spreadsheetml/2009/9/main" objectType="CheckBox" fmlaLink="A114" lockText="1" noThreeD="1"/>
</file>

<file path=xl/ctrlProps/ctrlProp127.xml><?xml version="1.0" encoding="utf-8"?>
<formControlPr xmlns="http://schemas.microsoft.com/office/spreadsheetml/2009/9/main" objectType="CheckBox" fmlaLink="A116" lockText="1" noThreeD="1"/>
</file>

<file path=xl/ctrlProps/ctrlProp128.xml><?xml version="1.0" encoding="utf-8"?>
<formControlPr xmlns="http://schemas.microsoft.com/office/spreadsheetml/2009/9/main" objectType="CheckBox" fmlaLink="A118" lockText="1" noThreeD="1"/>
</file>

<file path=xl/ctrlProps/ctrlProp129.xml><?xml version="1.0" encoding="utf-8"?>
<formControlPr xmlns="http://schemas.microsoft.com/office/spreadsheetml/2009/9/main" objectType="CheckBox" fmlaLink="A122" lockText="1" noThreeD="1"/>
</file>

<file path=xl/ctrlProps/ctrlProp13.xml><?xml version="1.0" encoding="utf-8"?>
<formControlPr xmlns="http://schemas.microsoft.com/office/spreadsheetml/2009/9/main" objectType="CheckBox" fmlaLink="A67" lockText="1" noThreeD="1"/>
</file>

<file path=xl/ctrlProps/ctrlProp130.xml><?xml version="1.0" encoding="utf-8"?>
<formControlPr xmlns="http://schemas.microsoft.com/office/spreadsheetml/2009/9/main" objectType="CheckBox" fmlaLink="A124" lockText="1" noThreeD="1"/>
</file>

<file path=xl/ctrlProps/ctrlProp131.xml><?xml version="1.0" encoding="utf-8"?>
<formControlPr xmlns="http://schemas.microsoft.com/office/spreadsheetml/2009/9/main" objectType="CheckBox" fmlaLink="B70" lockText="1" noThreeD="1"/>
</file>

<file path=xl/ctrlProps/ctrlProp132.xml><?xml version="1.0" encoding="utf-8"?>
<formControlPr xmlns="http://schemas.microsoft.com/office/spreadsheetml/2009/9/main" objectType="CheckBox" fmlaLink="B72" lockText="1" noThreeD="1"/>
</file>

<file path=xl/ctrlProps/ctrlProp133.xml><?xml version="1.0" encoding="utf-8"?>
<formControlPr xmlns="http://schemas.microsoft.com/office/spreadsheetml/2009/9/main" objectType="CheckBox" fmlaLink="B74" lockText="1" noThreeD="1"/>
</file>

<file path=xl/ctrlProps/ctrlProp134.xml><?xml version="1.0" encoding="utf-8"?>
<formControlPr xmlns="http://schemas.microsoft.com/office/spreadsheetml/2009/9/main" objectType="CheckBox" fmlaLink="B76" lockText="1" noThreeD="1"/>
</file>

<file path=xl/ctrlProps/ctrlProp135.xml><?xml version="1.0" encoding="utf-8"?>
<formControlPr xmlns="http://schemas.microsoft.com/office/spreadsheetml/2009/9/main" objectType="CheckBox" fmlaLink="B80" lockText="1" noThreeD="1"/>
</file>

<file path=xl/ctrlProps/ctrlProp136.xml><?xml version="1.0" encoding="utf-8"?>
<formControlPr xmlns="http://schemas.microsoft.com/office/spreadsheetml/2009/9/main" objectType="CheckBox" fmlaLink="B82" lockText="1" noThreeD="1"/>
</file>

<file path=xl/ctrlProps/ctrlProp137.xml><?xml version="1.0" encoding="utf-8"?>
<formControlPr xmlns="http://schemas.microsoft.com/office/spreadsheetml/2009/9/main" objectType="CheckBox" fmlaLink="B84" lockText="1" noThreeD="1"/>
</file>

<file path=xl/ctrlProps/ctrlProp138.xml><?xml version="1.0" encoding="utf-8"?>
<formControlPr xmlns="http://schemas.microsoft.com/office/spreadsheetml/2009/9/main" objectType="CheckBox" fmlaLink="B86" lockText="1" noThreeD="1"/>
</file>

<file path=xl/ctrlProps/ctrlProp139.xml><?xml version="1.0" encoding="utf-8"?>
<formControlPr xmlns="http://schemas.microsoft.com/office/spreadsheetml/2009/9/main" objectType="CheckBox" fmlaLink="B88" lockText="1" noThreeD="1"/>
</file>

<file path=xl/ctrlProps/ctrlProp14.xml><?xml version="1.0" encoding="utf-8"?>
<formControlPr xmlns="http://schemas.microsoft.com/office/spreadsheetml/2009/9/main" objectType="CheckBox" fmlaLink="A69" lockText="1" noThreeD="1"/>
</file>

<file path=xl/ctrlProps/ctrlProp140.xml><?xml version="1.0" encoding="utf-8"?>
<formControlPr xmlns="http://schemas.microsoft.com/office/spreadsheetml/2009/9/main" objectType="CheckBox" fmlaLink="B92" lockText="1" noThreeD="1"/>
</file>

<file path=xl/ctrlProps/ctrlProp141.xml><?xml version="1.0" encoding="utf-8"?>
<formControlPr xmlns="http://schemas.microsoft.com/office/spreadsheetml/2009/9/main" objectType="CheckBox" fmlaLink="B96" lockText="1" noThreeD="1"/>
</file>

<file path=xl/ctrlProps/ctrlProp142.xml><?xml version="1.0" encoding="utf-8"?>
<formControlPr xmlns="http://schemas.microsoft.com/office/spreadsheetml/2009/9/main" objectType="CheckBox" fmlaLink="B98" lockText="1" noThreeD="1"/>
</file>

<file path=xl/ctrlProps/ctrlProp143.xml><?xml version="1.0" encoding="utf-8"?>
<formControlPr xmlns="http://schemas.microsoft.com/office/spreadsheetml/2009/9/main" objectType="CheckBox" fmlaLink="B102" lockText="1" noThreeD="1"/>
</file>

<file path=xl/ctrlProps/ctrlProp144.xml><?xml version="1.0" encoding="utf-8"?>
<formControlPr xmlns="http://schemas.microsoft.com/office/spreadsheetml/2009/9/main" objectType="CheckBox" fmlaLink="B106" lockText="1" noThreeD="1"/>
</file>

<file path=xl/ctrlProps/ctrlProp145.xml><?xml version="1.0" encoding="utf-8"?>
<formControlPr xmlns="http://schemas.microsoft.com/office/spreadsheetml/2009/9/main" objectType="CheckBox" fmlaLink="B110" lockText="1" noThreeD="1"/>
</file>

<file path=xl/ctrlProps/ctrlProp146.xml><?xml version="1.0" encoding="utf-8"?>
<formControlPr xmlns="http://schemas.microsoft.com/office/spreadsheetml/2009/9/main" objectType="CheckBox" fmlaLink="B114" lockText="1" noThreeD="1"/>
</file>

<file path=xl/ctrlProps/ctrlProp147.xml><?xml version="1.0" encoding="utf-8"?>
<formControlPr xmlns="http://schemas.microsoft.com/office/spreadsheetml/2009/9/main" objectType="CheckBox" fmlaLink="B116" lockText="1" noThreeD="1"/>
</file>

<file path=xl/ctrlProps/ctrlProp148.xml><?xml version="1.0" encoding="utf-8"?>
<formControlPr xmlns="http://schemas.microsoft.com/office/spreadsheetml/2009/9/main" objectType="CheckBox" fmlaLink="B94" lockText="1" noThreeD="1"/>
</file>

<file path=xl/ctrlProps/ctrlProp149.xml><?xml version="1.0" encoding="utf-8"?>
<formControlPr xmlns="http://schemas.microsoft.com/office/spreadsheetml/2009/9/main" objectType="CheckBox" fmlaLink="B100" lockText="1" noThreeD="1"/>
</file>

<file path=xl/ctrlProps/ctrlProp15.xml><?xml version="1.0" encoding="utf-8"?>
<formControlPr xmlns="http://schemas.microsoft.com/office/spreadsheetml/2009/9/main" objectType="CheckBox" fmlaLink="A71" lockText="1" noThreeD="1"/>
</file>

<file path=xl/ctrlProps/ctrlProp150.xml><?xml version="1.0" encoding="utf-8"?>
<formControlPr xmlns="http://schemas.microsoft.com/office/spreadsheetml/2009/9/main" objectType="CheckBox" fmlaLink="B120" lockText="1" noThreeD="1"/>
</file>

<file path=xl/ctrlProps/ctrlProp151.xml><?xml version="1.0" encoding="utf-8"?>
<formControlPr xmlns="http://schemas.microsoft.com/office/spreadsheetml/2009/9/main" objectType="CheckBox" fmlaLink="A47" lockText="1" noThreeD="1"/>
</file>

<file path=xl/ctrlProps/ctrlProp152.xml><?xml version="1.0" encoding="utf-8"?>
<formControlPr xmlns="http://schemas.microsoft.com/office/spreadsheetml/2009/9/main" objectType="CheckBox" fmlaLink="A48" lockText="1" noThreeD="1"/>
</file>

<file path=xl/ctrlProps/ctrlProp153.xml><?xml version="1.0" encoding="utf-8"?>
<formControlPr xmlns="http://schemas.microsoft.com/office/spreadsheetml/2009/9/main" objectType="CheckBox" fmlaLink="A136" lockText="1" noThreeD="1"/>
</file>

<file path=xl/ctrlProps/ctrlProp154.xml><?xml version="1.0" encoding="utf-8"?>
<formControlPr xmlns="http://schemas.microsoft.com/office/spreadsheetml/2009/9/main" objectType="CheckBox" fmlaLink="A150" lockText="1" noThreeD="1"/>
</file>

<file path=xl/ctrlProps/ctrlProp155.xml><?xml version="1.0" encoding="utf-8"?>
<formControlPr xmlns="http://schemas.microsoft.com/office/spreadsheetml/2009/9/main" objectType="CheckBox" fmlaLink="A63" lockText="1" noThreeD="1"/>
</file>

<file path=xl/ctrlProps/ctrlProp156.xml><?xml version="1.0" encoding="utf-8"?>
<formControlPr xmlns="http://schemas.microsoft.com/office/spreadsheetml/2009/9/main" objectType="CheckBox" fmlaLink="B136" lockText="1" noThreeD="1"/>
</file>

<file path=xl/ctrlProps/ctrlProp157.xml><?xml version="1.0" encoding="utf-8"?>
<formControlPr xmlns="http://schemas.microsoft.com/office/spreadsheetml/2009/9/main" objectType="CheckBox" fmlaLink="B150" lockText="1" noThreeD="1"/>
</file>

<file path=xl/ctrlProps/ctrlProp158.xml><?xml version="1.0" encoding="utf-8"?>
<formControlPr xmlns="http://schemas.microsoft.com/office/spreadsheetml/2009/9/main" objectType="CheckBox" fmlaLink="B122" lockText="1" noThreeD="1"/>
</file>

<file path=xl/ctrlProps/ctrlProp159.xml><?xml version="1.0" encoding="utf-8"?>
<formControlPr xmlns="http://schemas.microsoft.com/office/spreadsheetml/2009/9/main" objectType="CheckBox" fmlaLink="B124" lockText="1" noThreeD="1"/>
</file>

<file path=xl/ctrlProps/ctrlProp16.xml><?xml version="1.0" encoding="utf-8"?>
<formControlPr xmlns="http://schemas.microsoft.com/office/spreadsheetml/2009/9/main" objectType="CheckBox" fmlaLink="A73" lockText="1" noThreeD="1"/>
</file>

<file path=xl/ctrlProps/ctrlProp160.xml><?xml version="1.0" encoding="utf-8"?>
<formControlPr xmlns="http://schemas.microsoft.com/office/spreadsheetml/2009/9/main" objectType="CheckBox" fmlaLink="A161" lockText="1" noThreeD="1"/>
</file>

<file path=xl/ctrlProps/ctrlProp161.xml><?xml version="1.0" encoding="utf-8"?>
<formControlPr xmlns="http://schemas.microsoft.com/office/spreadsheetml/2009/9/main" objectType="CheckBox" fmlaLink="A163" lockText="1" noThreeD="1"/>
</file>

<file path=xl/ctrlProps/ctrlProp162.xml><?xml version="1.0" encoding="utf-8"?>
<formControlPr xmlns="http://schemas.microsoft.com/office/spreadsheetml/2009/9/main" objectType="CheckBox" fmlaLink="A165" lockText="1" noThreeD="1"/>
</file>

<file path=xl/ctrlProps/ctrlProp163.xml><?xml version="1.0" encoding="utf-8"?>
<formControlPr xmlns="http://schemas.microsoft.com/office/spreadsheetml/2009/9/main" objectType="CheckBox" fmlaLink="A167" lockText="1" noThreeD="1"/>
</file>

<file path=xl/ctrlProps/ctrlProp164.xml><?xml version="1.0" encoding="utf-8"?>
<formControlPr xmlns="http://schemas.microsoft.com/office/spreadsheetml/2009/9/main" objectType="CheckBox" fmlaLink="A180" lockText="1" noThreeD="1"/>
</file>

<file path=xl/ctrlProps/ctrlProp165.xml><?xml version="1.0" encoding="utf-8"?>
<formControlPr xmlns="http://schemas.microsoft.com/office/spreadsheetml/2009/9/main" objectType="CheckBox" fmlaLink="A181" lockText="1" noThreeD="1"/>
</file>

<file path=xl/ctrlProps/ctrlProp166.xml><?xml version="1.0" encoding="utf-8"?>
<formControlPr xmlns="http://schemas.microsoft.com/office/spreadsheetml/2009/9/main" objectType="CheckBox" fmlaLink="A182" lockText="1" noThreeD="1"/>
</file>

<file path=xl/ctrlProps/ctrlProp167.xml><?xml version="1.0" encoding="utf-8"?>
<formControlPr xmlns="http://schemas.microsoft.com/office/spreadsheetml/2009/9/main" objectType="CheckBox" fmlaLink="A183" lockText="1" noThreeD="1"/>
</file>

<file path=xl/ctrlProps/ctrlProp168.xml><?xml version="1.0" encoding="utf-8"?>
<formControlPr xmlns="http://schemas.microsoft.com/office/spreadsheetml/2009/9/main" objectType="CheckBox" fmlaLink="A169" lockText="1" noThreeD="1"/>
</file>

<file path=xl/ctrlProps/ctrlProp169.xml><?xml version="1.0" encoding="utf-8"?>
<formControlPr xmlns="http://schemas.microsoft.com/office/spreadsheetml/2009/9/main" objectType="CheckBox" fmlaLink="A61" lockText="1" noThreeD="1"/>
</file>

<file path=xl/ctrlProps/ctrlProp17.xml><?xml version="1.0" encoding="utf-8"?>
<formControlPr xmlns="http://schemas.microsoft.com/office/spreadsheetml/2009/9/main" objectType="CheckBox" fmlaLink="A75" lockText="1" noThreeD="1"/>
</file>

<file path=xl/ctrlProps/ctrlProp170.xml><?xml version="1.0" encoding="utf-8"?>
<formControlPr xmlns="http://schemas.microsoft.com/office/spreadsheetml/2009/9/main" objectType="CheckBox" fmlaLink="B61" lockText="1" noThreeD="1"/>
</file>

<file path=xl/ctrlProps/ctrlProp171.xml><?xml version="1.0" encoding="utf-8"?>
<formControlPr xmlns="http://schemas.microsoft.com/office/spreadsheetml/2009/9/main" objectType="CheckBox" fmlaLink="A59" lockText="1" noThreeD="1"/>
</file>

<file path=xl/ctrlProps/ctrlProp172.xml><?xml version="1.0" encoding="utf-8"?>
<formControlPr xmlns="http://schemas.microsoft.com/office/spreadsheetml/2009/9/main" objectType="CheckBox" fmlaLink="B59" lockText="1" noThreeD="1"/>
</file>

<file path=xl/ctrlProps/ctrlProp173.xml><?xml version="1.0" encoding="utf-8"?>
<formControlPr xmlns="http://schemas.microsoft.com/office/spreadsheetml/2009/9/main" objectType="CheckBox" fmlaLink="A53" lockText="1" noThreeD="1"/>
</file>

<file path=xl/ctrlProps/ctrlProp174.xml><?xml version="1.0" encoding="utf-8"?>
<formControlPr xmlns="http://schemas.microsoft.com/office/spreadsheetml/2009/9/main" objectType="CheckBox" fmlaLink="B53" lockText="1" noThreeD="1"/>
</file>

<file path=xl/ctrlProps/ctrlProp175.xml><?xml version="1.0" encoding="utf-8"?>
<formControlPr xmlns="http://schemas.microsoft.com/office/spreadsheetml/2009/9/main" objectType="CheckBox" fmlaLink="A138" lockText="1" noThreeD="1"/>
</file>

<file path=xl/ctrlProps/ctrlProp176.xml><?xml version="1.0" encoding="utf-8"?>
<formControlPr xmlns="http://schemas.microsoft.com/office/spreadsheetml/2009/9/main" objectType="CheckBox" fmlaLink="B138" lockText="1" noThreeD="1"/>
</file>

<file path=xl/ctrlProps/ctrlProp177.xml><?xml version="1.0" encoding="utf-8"?>
<formControlPr xmlns="http://schemas.microsoft.com/office/spreadsheetml/2009/9/main" objectType="CheckBox" fmlaLink="A140" lockText="1" noThreeD="1"/>
</file>

<file path=xl/ctrlProps/ctrlProp178.xml><?xml version="1.0" encoding="utf-8"?>
<formControlPr xmlns="http://schemas.microsoft.com/office/spreadsheetml/2009/9/main" objectType="CheckBox" fmlaLink="B140" lockText="1" noThreeD="1"/>
</file>

<file path=xl/ctrlProps/ctrlProp179.xml><?xml version="1.0" encoding="utf-8"?>
<formControlPr xmlns="http://schemas.microsoft.com/office/spreadsheetml/2009/9/main" objectType="CheckBox" fmlaLink="A154" lockText="1" noThreeD="1"/>
</file>

<file path=xl/ctrlProps/ctrlProp18.xml><?xml version="1.0" encoding="utf-8"?>
<formControlPr xmlns="http://schemas.microsoft.com/office/spreadsheetml/2009/9/main" objectType="CheckBox" fmlaLink="A77" lockText="1" noThreeD="1"/>
</file>

<file path=xl/ctrlProps/ctrlProp180.xml><?xml version="1.0" encoding="utf-8"?>
<formControlPr xmlns="http://schemas.microsoft.com/office/spreadsheetml/2009/9/main" objectType="CheckBox" fmlaLink="B118" lockText="1" noThreeD="1"/>
</file>

<file path=xl/ctrlProps/ctrlProp181.xml><?xml version="1.0" encoding="utf-8"?>
<formControlPr xmlns="http://schemas.microsoft.com/office/spreadsheetml/2009/9/main" objectType="CheckBox" fmlaLink="A152" lockText="1" noThreeD="1"/>
</file>

<file path=xl/ctrlProps/ctrlProp182.xml><?xml version="1.0" encoding="utf-8"?>
<formControlPr xmlns="http://schemas.microsoft.com/office/spreadsheetml/2009/9/main" objectType="CheckBox" fmlaLink="B152" lockText="1" noThreeD="1"/>
</file>

<file path=xl/ctrlProps/ctrlProp183.xml><?xml version="1.0" encoding="utf-8"?>
<formControlPr xmlns="http://schemas.microsoft.com/office/spreadsheetml/2009/9/main" objectType="CheckBox" fmlaLink="A144" lockText="1" noThreeD="1"/>
</file>

<file path=xl/ctrlProps/ctrlProp184.xml><?xml version="1.0" encoding="utf-8"?>
<formControlPr xmlns="http://schemas.microsoft.com/office/spreadsheetml/2009/9/main" objectType="CheckBox" fmlaLink="B144" lockText="1" noThreeD="1"/>
</file>

<file path=xl/ctrlProps/ctrlProp185.xml><?xml version="1.0" encoding="utf-8"?>
<formControlPr xmlns="http://schemas.microsoft.com/office/spreadsheetml/2009/9/main" objectType="CheckBox" fmlaLink="A146" lockText="1" noThreeD="1"/>
</file>

<file path=xl/ctrlProps/ctrlProp186.xml><?xml version="1.0" encoding="utf-8"?>
<formControlPr xmlns="http://schemas.microsoft.com/office/spreadsheetml/2009/9/main" objectType="CheckBox" fmlaLink="B146" lockText="1" noThreeD="1"/>
</file>

<file path=xl/ctrlProps/ctrlProp187.xml><?xml version="1.0" encoding="utf-8"?>
<formControlPr xmlns="http://schemas.microsoft.com/office/spreadsheetml/2009/9/main" objectType="CheckBox" fmlaLink="A148" lockText="1" noThreeD="1"/>
</file>

<file path=xl/ctrlProps/ctrlProp188.xml><?xml version="1.0" encoding="utf-8"?>
<formControlPr xmlns="http://schemas.microsoft.com/office/spreadsheetml/2009/9/main" objectType="CheckBox" fmlaLink="B148" lockText="1" noThreeD="1"/>
</file>

<file path=xl/ctrlProps/ctrlProp189.xml><?xml version="1.0" encoding="utf-8"?>
<formControlPr xmlns="http://schemas.microsoft.com/office/spreadsheetml/2009/9/main" objectType="CheckBox" fmlaLink="A142" lockText="1" noThreeD="1"/>
</file>

<file path=xl/ctrlProps/ctrlProp19.xml><?xml version="1.0" encoding="utf-8"?>
<formControlPr xmlns="http://schemas.microsoft.com/office/spreadsheetml/2009/9/main" objectType="CheckBox" fmlaLink="A79" lockText="1" noThreeD="1"/>
</file>

<file path=xl/ctrlProps/ctrlProp190.xml><?xml version="1.0" encoding="utf-8"?>
<formControlPr xmlns="http://schemas.microsoft.com/office/spreadsheetml/2009/9/main" objectType="CheckBox" fmlaLink="A184" lockText="1" noThreeD="1"/>
</file>

<file path=xl/ctrlProps/ctrlProp2.xml><?xml version="1.0" encoding="utf-8"?>
<formControlPr xmlns="http://schemas.microsoft.com/office/spreadsheetml/2009/9/main" objectType="CheckBox" fmlaLink="B28" lockText="1" noThreeD="1"/>
</file>

<file path=xl/ctrlProps/ctrlProp20.xml><?xml version="1.0" encoding="utf-8"?>
<formControlPr xmlns="http://schemas.microsoft.com/office/spreadsheetml/2009/9/main" objectType="CheckBox" fmlaLink="A81" lockText="1" noThreeD="1"/>
</file>

<file path=xl/ctrlProps/ctrlProp21.xml><?xml version="1.0" encoding="utf-8"?>
<formControlPr xmlns="http://schemas.microsoft.com/office/spreadsheetml/2009/9/main" objectType="CheckBox" fmlaLink="A83" lockText="1" noThreeD="1"/>
</file>

<file path=xl/ctrlProps/ctrlProp22.xml><?xml version="1.0" encoding="utf-8"?>
<formControlPr xmlns="http://schemas.microsoft.com/office/spreadsheetml/2009/9/main" objectType="CheckBox" fmlaLink="A85" lockText="1" noThreeD="1"/>
</file>

<file path=xl/ctrlProps/ctrlProp23.xml><?xml version="1.0" encoding="utf-8"?>
<formControlPr xmlns="http://schemas.microsoft.com/office/spreadsheetml/2009/9/main" objectType="CheckBox" fmlaLink="A87" lockText="1" noThreeD="1"/>
</file>

<file path=xl/ctrlProps/ctrlProp24.xml><?xml version="1.0" encoding="utf-8"?>
<formControlPr xmlns="http://schemas.microsoft.com/office/spreadsheetml/2009/9/main" objectType="CheckBox" fmlaLink="A89" lockText="1" noThreeD="1"/>
</file>

<file path=xl/ctrlProps/ctrlProp25.xml><?xml version="1.0" encoding="utf-8"?>
<formControlPr xmlns="http://schemas.microsoft.com/office/spreadsheetml/2009/9/main" objectType="CheckBox" fmlaLink="A91" lockText="1" noThreeD="1"/>
</file>

<file path=xl/ctrlProps/ctrlProp26.xml><?xml version="1.0" encoding="utf-8"?>
<formControlPr xmlns="http://schemas.microsoft.com/office/spreadsheetml/2009/9/main" objectType="CheckBox" fmlaLink="A111" lockText="1" noThreeD="1"/>
</file>

<file path=xl/ctrlProps/ctrlProp27.xml><?xml version="1.0" encoding="utf-8"?>
<formControlPr xmlns="http://schemas.microsoft.com/office/spreadsheetml/2009/9/main" objectType="CheckBox" fmlaLink="A93" lockText="1" noThreeD="1"/>
</file>

<file path=xl/ctrlProps/ctrlProp28.xml><?xml version="1.0" encoding="utf-8"?>
<formControlPr xmlns="http://schemas.microsoft.com/office/spreadsheetml/2009/9/main" objectType="CheckBox" fmlaLink="A95" lockText="1" noThreeD="1"/>
</file>

<file path=xl/ctrlProps/ctrlProp29.xml><?xml version="1.0" encoding="utf-8"?>
<formControlPr xmlns="http://schemas.microsoft.com/office/spreadsheetml/2009/9/main" objectType="CheckBox" fmlaLink="A97" lockText="1" noThreeD="1"/>
</file>

<file path=xl/ctrlProps/ctrlProp3.xml><?xml version="1.0" encoding="utf-8"?>
<formControlPr xmlns="http://schemas.microsoft.com/office/spreadsheetml/2009/9/main" objectType="CheckBox" fmlaLink="A22" lockText="1" noThreeD="1"/>
</file>

<file path=xl/ctrlProps/ctrlProp30.xml><?xml version="1.0" encoding="utf-8"?>
<formControlPr xmlns="http://schemas.microsoft.com/office/spreadsheetml/2009/9/main" objectType="CheckBox" fmlaLink="A99" lockText="1" noThreeD="1"/>
</file>

<file path=xl/ctrlProps/ctrlProp31.xml><?xml version="1.0" encoding="utf-8"?>
<formControlPr xmlns="http://schemas.microsoft.com/office/spreadsheetml/2009/9/main" objectType="CheckBox" fmlaLink="A101" lockText="1" noThreeD="1"/>
</file>

<file path=xl/ctrlProps/ctrlProp32.xml><?xml version="1.0" encoding="utf-8"?>
<formControlPr xmlns="http://schemas.microsoft.com/office/spreadsheetml/2009/9/main" objectType="CheckBox" fmlaLink="A103" lockText="1" noThreeD="1"/>
</file>

<file path=xl/ctrlProps/ctrlProp33.xml><?xml version="1.0" encoding="utf-8"?>
<formControlPr xmlns="http://schemas.microsoft.com/office/spreadsheetml/2009/9/main" objectType="CheckBox" fmlaLink="A105" lockText="1" noThreeD="1"/>
</file>

<file path=xl/ctrlProps/ctrlProp34.xml><?xml version="1.0" encoding="utf-8"?>
<formControlPr xmlns="http://schemas.microsoft.com/office/spreadsheetml/2009/9/main" objectType="CheckBox" fmlaLink="A107" lockText="1" noThreeD="1"/>
</file>

<file path=xl/ctrlProps/ctrlProp35.xml><?xml version="1.0" encoding="utf-8"?>
<formControlPr xmlns="http://schemas.microsoft.com/office/spreadsheetml/2009/9/main" objectType="CheckBox" fmlaLink="A109" lockText="1" noThreeD="1"/>
</file>

<file path=xl/ctrlProps/ctrlProp36.xml><?xml version="1.0" encoding="utf-8"?>
<formControlPr xmlns="http://schemas.microsoft.com/office/spreadsheetml/2009/9/main" objectType="CheckBox" fmlaLink="A113" lockText="1" noThreeD="1"/>
</file>

<file path=xl/ctrlProps/ctrlProp37.xml><?xml version="1.0" encoding="utf-8"?>
<formControlPr xmlns="http://schemas.microsoft.com/office/spreadsheetml/2009/9/main" objectType="CheckBox" fmlaLink="A115" lockText="1" noThreeD="1"/>
</file>

<file path=xl/ctrlProps/ctrlProp38.xml><?xml version="1.0" encoding="utf-8"?>
<formControlPr xmlns="http://schemas.microsoft.com/office/spreadsheetml/2009/9/main" objectType="CheckBox" fmlaLink="B61" lockText="1" noThreeD="1"/>
</file>

<file path=xl/ctrlProps/ctrlProp39.xml><?xml version="1.0" encoding="utf-8"?>
<formControlPr xmlns="http://schemas.microsoft.com/office/spreadsheetml/2009/9/main" objectType="CheckBox" fmlaLink="B63" lockText="1" noThreeD="1"/>
</file>

<file path=xl/ctrlProps/ctrlProp4.xml><?xml version="1.0" encoding="utf-8"?>
<formControlPr xmlns="http://schemas.microsoft.com/office/spreadsheetml/2009/9/main" objectType="CheckBox" fmlaLink="A24" lockText="1" noThreeD="1"/>
</file>

<file path=xl/ctrlProps/ctrlProp40.xml><?xml version="1.0" encoding="utf-8"?>
<formControlPr xmlns="http://schemas.microsoft.com/office/spreadsheetml/2009/9/main" objectType="CheckBox" fmlaLink="B65" lockText="1" noThreeD="1"/>
</file>

<file path=xl/ctrlProps/ctrlProp41.xml><?xml version="1.0" encoding="utf-8"?>
<formControlPr xmlns="http://schemas.microsoft.com/office/spreadsheetml/2009/9/main" objectType="CheckBox" fmlaLink="B67" lockText="1" noThreeD="1"/>
</file>

<file path=xl/ctrlProps/ctrlProp42.xml><?xml version="1.0" encoding="utf-8"?>
<formControlPr xmlns="http://schemas.microsoft.com/office/spreadsheetml/2009/9/main" objectType="CheckBox" fmlaLink="B71" lockText="1" noThreeD="1"/>
</file>

<file path=xl/ctrlProps/ctrlProp43.xml><?xml version="1.0" encoding="utf-8"?>
<formControlPr xmlns="http://schemas.microsoft.com/office/spreadsheetml/2009/9/main" objectType="CheckBox" fmlaLink="B73" lockText="1" noThreeD="1"/>
</file>

<file path=xl/ctrlProps/ctrlProp44.xml><?xml version="1.0" encoding="utf-8"?>
<formControlPr xmlns="http://schemas.microsoft.com/office/spreadsheetml/2009/9/main" objectType="CheckBox" fmlaLink="B75" lockText="1" noThreeD="1"/>
</file>

<file path=xl/ctrlProps/ctrlProp45.xml><?xml version="1.0" encoding="utf-8"?>
<formControlPr xmlns="http://schemas.microsoft.com/office/spreadsheetml/2009/9/main" objectType="CheckBox" fmlaLink="B77" lockText="1" noThreeD="1"/>
</file>

<file path=xl/ctrlProps/ctrlProp46.xml><?xml version="1.0" encoding="utf-8"?>
<formControlPr xmlns="http://schemas.microsoft.com/office/spreadsheetml/2009/9/main" objectType="CheckBox" fmlaLink="B79" lockText="1" noThreeD="1"/>
</file>

<file path=xl/ctrlProps/ctrlProp47.xml><?xml version="1.0" encoding="utf-8"?>
<formControlPr xmlns="http://schemas.microsoft.com/office/spreadsheetml/2009/9/main" objectType="CheckBox" fmlaLink="B83" lockText="1" noThreeD="1"/>
</file>

<file path=xl/ctrlProps/ctrlProp48.xml><?xml version="1.0" encoding="utf-8"?>
<formControlPr xmlns="http://schemas.microsoft.com/office/spreadsheetml/2009/9/main" objectType="CheckBox" fmlaLink="B87" lockText="1" noThreeD="1"/>
</file>

<file path=xl/ctrlProps/ctrlProp49.xml><?xml version="1.0" encoding="utf-8"?>
<formControlPr xmlns="http://schemas.microsoft.com/office/spreadsheetml/2009/9/main" objectType="CheckBox" fmlaLink="B89" lockText="1" noThreeD="1"/>
</file>

<file path=xl/ctrlProps/ctrlProp5.xml><?xml version="1.0" encoding="utf-8"?>
<formControlPr xmlns="http://schemas.microsoft.com/office/spreadsheetml/2009/9/main" objectType="CheckBox" fmlaLink="A28" lockText="1" noThreeD="1"/>
</file>

<file path=xl/ctrlProps/ctrlProp50.xml><?xml version="1.0" encoding="utf-8"?>
<formControlPr xmlns="http://schemas.microsoft.com/office/spreadsheetml/2009/9/main" objectType="CheckBox" fmlaLink="B93" lockText="1" noThreeD="1"/>
</file>

<file path=xl/ctrlProps/ctrlProp51.xml><?xml version="1.0" encoding="utf-8"?>
<formControlPr xmlns="http://schemas.microsoft.com/office/spreadsheetml/2009/9/main" objectType="CheckBox" fmlaLink="B97" lockText="1" noThreeD="1"/>
</file>

<file path=xl/ctrlProps/ctrlProp52.xml><?xml version="1.0" encoding="utf-8"?>
<formControlPr xmlns="http://schemas.microsoft.com/office/spreadsheetml/2009/9/main" objectType="CheckBox" fmlaLink="B101" lockText="1" noThreeD="1"/>
</file>

<file path=xl/ctrlProps/ctrlProp53.xml><?xml version="1.0" encoding="utf-8"?>
<formControlPr xmlns="http://schemas.microsoft.com/office/spreadsheetml/2009/9/main" objectType="CheckBox" fmlaLink="B105" lockText="1" noThreeD="1"/>
</file>

<file path=xl/ctrlProps/ctrlProp54.xml><?xml version="1.0" encoding="utf-8"?>
<formControlPr xmlns="http://schemas.microsoft.com/office/spreadsheetml/2009/9/main" objectType="CheckBox" fmlaLink="B107" lockText="1" noThreeD="1"/>
</file>

<file path=xl/ctrlProps/ctrlProp55.xml><?xml version="1.0" encoding="utf-8"?>
<formControlPr xmlns="http://schemas.microsoft.com/office/spreadsheetml/2009/9/main" objectType="CheckBox" fmlaLink="B85" lockText="1" noThreeD="1"/>
</file>

<file path=xl/ctrlProps/ctrlProp56.xml><?xml version="1.0" encoding="utf-8"?>
<formControlPr xmlns="http://schemas.microsoft.com/office/spreadsheetml/2009/9/main" objectType="CheckBox" fmlaLink="B91" lockText="1" noThreeD="1"/>
</file>

<file path=xl/ctrlProps/ctrlProp57.xml><?xml version="1.0" encoding="utf-8"?>
<formControlPr xmlns="http://schemas.microsoft.com/office/spreadsheetml/2009/9/main" objectType="CheckBox" fmlaLink="B111" lockText="1" noThreeD="1"/>
</file>

<file path=xl/ctrlProps/ctrlProp58.xml><?xml version="1.0" encoding="utf-8"?>
<formControlPr xmlns="http://schemas.microsoft.com/office/spreadsheetml/2009/9/main" objectType="CheckBox" fmlaLink="A38" lockText="1" noThreeD="1"/>
</file>

<file path=xl/ctrlProps/ctrlProp59.xml><?xml version="1.0" encoding="utf-8"?>
<formControlPr xmlns="http://schemas.microsoft.com/office/spreadsheetml/2009/9/main" objectType="CheckBox" fmlaLink="A39" lockText="1" noThreeD="1"/>
</file>

<file path=xl/ctrlProps/ctrlProp6.xml><?xml version="1.0" encoding="utf-8"?>
<formControlPr xmlns="http://schemas.microsoft.com/office/spreadsheetml/2009/9/main" objectType="CheckBox" fmlaLink="C31" lockText="1" noThreeD="1"/>
</file>

<file path=xl/ctrlProps/ctrlProp60.xml><?xml version="1.0" encoding="utf-8"?>
<formControlPr xmlns="http://schemas.microsoft.com/office/spreadsheetml/2009/9/main" objectType="CheckBox" fmlaLink="A127" lockText="1" noThreeD="1"/>
</file>

<file path=xl/ctrlProps/ctrlProp61.xml><?xml version="1.0" encoding="utf-8"?>
<formControlPr xmlns="http://schemas.microsoft.com/office/spreadsheetml/2009/9/main" objectType="CheckBox" fmlaLink="A141" lockText="1" noThreeD="1"/>
</file>

<file path=xl/ctrlProps/ctrlProp62.xml><?xml version="1.0" encoding="utf-8"?>
<formControlPr xmlns="http://schemas.microsoft.com/office/spreadsheetml/2009/9/main" objectType="CheckBox" fmlaLink="A54" lockText="1" noThreeD="1"/>
</file>

<file path=xl/ctrlProps/ctrlProp63.xml><?xml version="1.0" encoding="utf-8"?>
<formControlPr xmlns="http://schemas.microsoft.com/office/spreadsheetml/2009/9/main" objectType="CheckBox" fmlaLink="B127" lockText="1" noThreeD="1"/>
</file>

<file path=xl/ctrlProps/ctrlProp64.xml><?xml version="1.0" encoding="utf-8"?>
<formControlPr xmlns="http://schemas.microsoft.com/office/spreadsheetml/2009/9/main" objectType="CheckBox" fmlaLink="B141" lockText="1" noThreeD="1"/>
</file>

<file path=xl/ctrlProps/ctrlProp65.xml><?xml version="1.0" encoding="utf-8"?>
<formControlPr xmlns="http://schemas.microsoft.com/office/spreadsheetml/2009/9/main" objectType="CheckBox" fmlaLink="B113" lockText="1" noThreeD="1"/>
</file>

<file path=xl/ctrlProps/ctrlProp66.xml><?xml version="1.0" encoding="utf-8"?>
<formControlPr xmlns="http://schemas.microsoft.com/office/spreadsheetml/2009/9/main" objectType="CheckBox" fmlaLink="B115" lockText="1" noThreeD="1"/>
</file>

<file path=xl/ctrlProps/ctrlProp67.xml><?xml version="1.0" encoding="utf-8"?>
<formControlPr xmlns="http://schemas.microsoft.com/office/spreadsheetml/2009/9/main" objectType="CheckBox" fmlaLink="A152" lockText="1" noThreeD="1"/>
</file>

<file path=xl/ctrlProps/ctrlProp68.xml><?xml version="1.0" encoding="utf-8"?>
<formControlPr xmlns="http://schemas.microsoft.com/office/spreadsheetml/2009/9/main" objectType="CheckBox" fmlaLink="A154" lockText="1" noThreeD="1"/>
</file>

<file path=xl/ctrlProps/ctrlProp69.xml><?xml version="1.0" encoding="utf-8"?>
<formControlPr xmlns="http://schemas.microsoft.com/office/spreadsheetml/2009/9/main" objectType="CheckBox" fmlaLink="A156" lockText="1" noThreeD="1"/>
</file>

<file path=xl/ctrlProps/ctrlProp7.xml><?xml version="1.0" encoding="utf-8"?>
<formControlPr xmlns="http://schemas.microsoft.com/office/spreadsheetml/2009/9/main" objectType="CheckBox" fmlaLink="$C$33" lockText="1" noThreeD="1"/>
</file>

<file path=xl/ctrlProps/ctrlProp70.xml><?xml version="1.0" encoding="utf-8"?>
<formControlPr xmlns="http://schemas.microsoft.com/office/spreadsheetml/2009/9/main" objectType="CheckBox" fmlaLink="A158" lockText="1" noThreeD="1"/>
</file>

<file path=xl/ctrlProps/ctrlProp71.xml><?xml version="1.0" encoding="utf-8"?>
<formControlPr xmlns="http://schemas.microsoft.com/office/spreadsheetml/2009/9/main" objectType="CheckBox" fmlaLink="A171" lockText="1" noThreeD="1"/>
</file>

<file path=xl/ctrlProps/ctrlProp72.xml><?xml version="1.0" encoding="utf-8"?>
<formControlPr xmlns="http://schemas.microsoft.com/office/spreadsheetml/2009/9/main" objectType="CheckBox" fmlaLink="A172" lockText="1" noThreeD="1"/>
</file>

<file path=xl/ctrlProps/ctrlProp73.xml><?xml version="1.0" encoding="utf-8"?>
<formControlPr xmlns="http://schemas.microsoft.com/office/spreadsheetml/2009/9/main" objectType="CheckBox" fmlaLink="A173" lockText="1" noThreeD="1"/>
</file>

<file path=xl/ctrlProps/ctrlProp74.xml><?xml version="1.0" encoding="utf-8"?>
<formControlPr xmlns="http://schemas.microsoft.com/office/spreadsheetml/2009/9/main" objectType="CheckBox" fmlaLink="A174" lockText="1" noThreeD="1"/>
</file>

<file path=xl/ctrlProps/ctrlProp75.xml><?xml version="1.0" encoding="utf-8"?>
<formControlPr xmlns="http://schemas.microsoft.com/office/spreadsheetml/2009/9/main" objectType="CheckBox" fmlaLink="A160" lockText="1" noThreeD="1"/>
</file>

<file path=xl/ctrlProps/ctrlProp76.xml><?xml version="1.0" encoding="utf-8"?>
<formControlPr xmlns="http://schemas.microsoft.com/office/spreadsheetml/2009/9/main" objectType="CheckBox" fmlaLink="A52" lockText="1" noThreeD="1"/>
</file>

<file path=xl/ctrlProps/ctrlProp77.xml><?xml version="1.0" encoding="utf-8"?>
<formControlPr xmlns="http://schemas.microsoft.com/office/spreadsheetml/2009/9/main" objectType="CheckBox" fmlaLink="B52" lockText="1" noThreeD="1"/>
</file>

<file path=xl/ctrlProps/ctrlProp78.xml><?xml version="1.0" encoding="utf-8"?>
<formControlPr xmlns="http://schemas.microsoft.com/office/spreadsheetml/2009/9/main" objectType="CheckBox" fmlaLink="A50" lockText="1" noThreeD="1"/>
</file>

<file path=xl/ctrlProps/ctrlProp79.xml><?xml version="1.0" encoding="utf-8"?>
<formControlPr xmlns="http://schemas.microsoft.com/office/spreadsheetml/2009/9/main" objectType="CheckBox" fmlaLink="B50" lockText="1" noThreeD="1"/>
</file>

<file path=xl/ctrlProps/ctrlProp8.xml><?xml version="1.0" encoding="utf-8"?>
<formControlPr xmlns="http://schemas.microsoft.com/office/spreadsheetml/2009/9/main" objectType="CheckBox" fmlaLink="C30" lockText="1" noThreeD="1"/>
</file>

<file path=xl/ctrlProps/ctrlProp80.xml><?xml version="1.0" encoding="utf-8"?>
<formControlPr xmlns="http://schemas.microsoft.com/office/spreadsheetml/2009/9/main" objectType="CheckBox" fmlaLink="A44" lockText="1" noThreeD="1"/>
</file>

<file path=xl/ctrlProps/ctrlProp81.xml><?xml version="1.0" encoding="utf-8"?>
<formControlPr xmlns="http://schemas.microsoft.com/office/spreadsheetml/2009/9/main" objectType="CheckBox" fmlaLink="B44" lockText="1" noThreeD="1"/>
</file>

<file path=xl/ctrlProps/ctrlProp82.xml><?xml version="1.0" encoding="utf-8"?>
<formControlPr xmlns="http://schemas.microsoft.com/office/spreadsheetml/2009/9/main" objectType="CheckBox" fmlaLink="A129" lockText="1" noThreeD="1"/>
</file>

<file path=xl/ctrlProps/ctrlProp83.xml><?xml version="1.0" encoding="utf-8"?>
<formControlPr xmlns="http://schemas.microsoft.com/office/spreadsheetml/2009/9/main" objectType="CheckBox" fmlaLink="B129" lockText="1" noThreeD="1"/>
</file>

<file path=xl/ctrlProps/ctrlProp84.xml><?xml version="1.0" encoding="utf-8"?>
<formControlPr xmlns="http://schemas.microsoft.com/office/spreadsheetml/2009/9/main" objectType="CheckBox" fmlaLink="A131" lockText="1" noThreeD="1"/>
</file>

<file path=xl/ctrlProps/ctrlProp85.xml><?xml version="1.0" encoding="utf-8"?>
<formControlPr xmlns="http://schemas.microsoft.com/office/spreadsheetml/2009/9/main" objectType="CheckBox" fmlaLink="B131" lockText="1" noThreeD="1"/>
</file>

<file path=xl/ctrlProps/ctrlProp86.xml><?xml version="1.0" encoding="utf-8"?>
<formControlPr xmlns="http://schemas.microsoft.com/office/spreadsheetml/2009/9/main" objectType="CheckBox" fmlaLink="A145" lockText="1" noThreeD="1"/>
</file>

<file path=xl/ctrlProps/ctrlProp87.xml><?xml version="1.0" encoding="utf-8"?>
<formControlPr xmlns="http://schemas.microsoft.com/office/spreadsheetml/2009/9/main" objectType="CheckBox" fmlaLink="B109" lockText="1" noThreeD="1"/>
</file>

<file path=xl/ctrlProps/ctrlProp88.xml><?xml version="1.0" encoding="utf-8"?>
<formControlPr xmlns="http://schemas.microsoft.com/office/spreadsheetml/2009/9/main" objectType="CheckBox" fmlaLink="A143" lockText="1" noThreeD="1"/>
</file>

<file path=xl/ctrlProps/ctrlProp89.xml><?xml version="1.0" encoding="utf-8"?>
<formControlPr xmlns="http://schemas.microsoft.com/office/spreadsheetml/2009/9/main" objectType="CheckBox" fmlaLink="B143" lockText="1" noThreeD="1"/>
</file>

<file path=xl/ctrlProps/ctrlProp9.xml><?xml version="1.0" encoding="utf-8"?>
<formControlPr xmlns="http://schemas.microsoft.com/office/spreadsheetml/2009/9/main" objectType="CheckBox" fmlaLink="$C$32" lockText="1" noThreeD="1"/>
</file>

<file path=xl/ctrlProps/ctrlProp90.xml><?xml version="1.0" encoding="utf-8"?>
<formControlPr xmlns="http://schemas.microsoft.com/office/spreadsheetml/2009/9/main" objectType="CheckBox" fmlaLink="A135" lockText="1" noThreeD="1"/>
</file>

<file path=xl/ctrlProps/ctrlProp91.xml><?xml version="1.0" encoding="utf-8"?>
<formControlPr xmlns="http://schemas.microsoft.com/office/spreadsheetml/2009/9/main" objectType="CheckBox" fmlaLink="B135" lockText="1" noThreeD="1"/>
</file>

<file path=xl/ctrlProps/ctrlProp92.xml><?xml version="1.0" encoding="utf-8"?>
<formControlPr xmlns="http://schemas.microsoft.com/office/spreadsheetml/2009/9/main" objectType="CheckBox" fmlaLink="A137" lockText="1" noThreeD="1"/>
</file>

<file path=xl/ctrlProps/ctrlProp93.xml><?xml version="1.0" encoding="utf-8"?>
<formControlPr xmlns="http://schemas.microsoft.com/office/spreadsheetml/2009/9/main" objectType="CheckBox" fmlaLink="B137" lockText="1" noThreeD="1"/>
</file>

<file path=xl/ctrlProps/ctrlProp94.xml><?xml version="1.0" encoding="utf-8"?>
<formControlPr xmlns="http://schemas.microsoft.com/office/spreadsheetml/2009/9/main" objectType="CheckBox" fmlaLink="A139" lockText="1" noThreeD="1"/>
</file>

<file path=xl/ctrlProps/ctrlProp95.xml><?xml version="1.0" encoding="utf-8"?>
<formControlPr xmlns="http://schemas.microsoft.com/office/spreadsheetml/2009/9/main" objectType="CheckBox" fmlaLink="B139" lockText="1" noThreeD="1"/>
</file>

<file path=xl/ctrlProps/ctrlProp96.xml><?xml version="1.0" encoding="utf-8"?>
<formControlPr xmlns="http://schemas.microsoft.com/office/spreadsheetml/2009/9/main" objectType="CheckBox" fmlaLink="A133" lockText="1" noThreeD="1"/>
</file>

<file path=xl/ctrlProps/ctrlProp97.xml><?xml version="1.0" encoding="utf-8"?>
<formControlPr xmlns="http://schemas.microsoft.com/office/spreadsheetml/2009/9/main" objectType="CheckBox" fmlaLink="A175" lockText="1" noThreeD="1"/>
</file>

<file path=xl/ctrlProps/ctrlProp98.xml><?xml version="1.0" encoding="utf-8"?>
<formControlPr xmlns="http://schemas.microsoft.com/office/spreadsheetml/2009/9/main" objectType="CheckBox" fmlaLink="A29" lockText="1" noThreeD="1"/>
</file>

<file path=xl/ctrlProps/ctrlProp99.xml><?xml version="1.0" encoding="utf-8"?>
<formControlPr xmlns="http://schemas.microsoft.com/office/spreadsheetml/2009/9/main" objectType="CheckBox" fmlaLink="B3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19</xdr:row>
          <xdr:rowOff>9525</xdr:rowOff>
        </xdr:from>
        <xdr:to>
          <xdr:col>5</xdr:col>
          <xdr:colOff>19050</xdr:colOff>
          <xdr:row>20</xdr:row>
          <xdr:rowOff>38100</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xdr:twoCellAnchor editAs="oneCell">
    <xdr:from>
      <xdr:col>12</xdr:col>
      <xdr:colOff>4042922</xdr:colOff>
      <xdr:row>7</xdr:row>
      <xdr:rowOff>66675</xdr:rowOff>
    </xdr:from>
    <xdr:to>
      <xdr:col>15</xdr:col>
      <xdr:colOff>26268</xdr:colOff>
      <xdr:row>9</xdr:row>
      <xdr:rowOff>180975</xdr:rowOff>
    </xdr:to>
    <xdr:pic>
      <xdr:nvPicPr>
        <xdr:cNvPr id="1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05772" y="790575"/>
          <a:ext cx="2603221"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26</xdr:row>
          <xdr:rowOff>28575</xdr:rowOff>
        </xdr:from>
        <xdr:to>
          <xdr:col>10</xdr:col>
          <xdr:colOff>228600</xdr:colOff>
          <xdr:row>28</xdr:row>
          <xdr:rowOff>9525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9525</xdr:rowOff>
        </xdr:from>
        <xdr:to>
          <xdr:col>5</xdr:col>
          <xdr:colOff>19050</xdr:colOff>
          <xdr:row>22</xdr:row>
          <xdr:rowOff>38100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9525</xdr:rowOff>
        </xdr:from>
        <xdr:to>
          <xdr:col>5</xdr:col>
          <xdr:colOff>19050</xdr:colOff>
          <xdr:row>24</xdr:row>
          <xdr:rowOff>38100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19050</xdr:rowOff>
        </xdr:from>
        <xdr:to>
          <xdr:col>5</xdr:col>
          <xdr:colOff>28575</xdr:colOff>
          <xdr:row>28</xdr:row>
          <xdr:rowOff>19050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fLocksWithSheet="0"/>
      </xdr:twoCellAnchor>
    </mc:Choice>
    <mc:Fallback/>
  </mc:AlternateContent>
  <xdr:oneCellAnchor>
    <xdr:from>
      <xdr:col>12</xdr:col>
      <xdr:colOff>3843131</xdr:colOff>
      <xdr:row>188</xdr:row>
      <xdr:rowOff>0</xdr:rowOff>
    </xdr:from>
    <xdr:ext cx="184731" cy="264560"/>
    <xdr:sp macro="" textlink="">
      <xdr:nvSpPr>
        <xdr:cNvPr id="41" name="TextBox 40"/>
        <xdr:cNvSpPr txBox="1"/>
      </xdr:nvSpPr>
      <xdr:spPr>
        <a:xfrm>
          <a:off x="11405981" y="4071357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mc:AlternateContent xmlns:mc="http://schemas.openxmlformats.org/markup-compatibility/2006">
    <mc:Choice xmlns:a14="http://schemas.microsoft.com/office/drawing/2010/main" Requires="a14">
      <xdr:twoCellAnchor editAs="oneCell">
        <xdr:from>
          <xdr:col>4</xdr:col>
          <xdr:colOff>161925</xdr:colOff>
          <xdr:row>29</xdr:row>
          <xdr:rowOff>114300</xdr:rowOff>
        </xdr:from>
        <xdr:to>
          <xdr:col>6</xdr:col>
          <xdr:colOff>0</xdr:colOff>
          <xdr:row>31</xdr:row>
          <xdr:rowOff>28575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123825</xdr:rowOff>
        </xdr:from>
        <xdr:to>
          <xdr:col>6</xdr:col>
          <xdr:colOff>0</xdr:colOff>
          <xdr:row>33</xdr:row>
          <xdr:rowOff>28575</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114300</xdr:rowOff>
        </xdr:from>
        <xdr:to>
          <xdr:col>6</xdr:col>
          <xdr:colOff>0</xdr:colOff>
          <xdr:row>30</xdr:row>
          <xdr:rowOff>28575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114300</xdr:rowOff>
        </xdr:from>
        <xdr:to>
          <xdr:col>6</xdr:col>
          <xdr:colOff>0</xdr:colOff>
          <xdr:row>32</xdr:row>
          <xdr:rowOff>28575</xdr:rowOff>
        </xdr:to>
        <xdr:sp macro="" textlink="">
          <xdr:nvSpPr>
            <xdr:cNvPr id="11273" name="Check Box 9" hidden="1">
              <a:extLst>
                <a:ext uri="{63B3BB69-23CF-44E3-9099-C40C66FF867C}">
                  <a14:compatExt spid="_x0000_s11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19050</xdr:rowOff>
        </xdr:from>
        <xdr:to>
          <xdr:col>5</xdr:col>
          <xdr:colOff>19050</xdr:colOff>
          <xdr:row>61</xdr:row>
          <xdr:rowOff>28575</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9525</xdr:rowOff>
        </xdr:from>
        <xdr:to>
          <xdr:col>5</xdr:col>
          <xdr:colOff>19050</xdr:colOff>
          <xdr:row>63</xdr:row>
          <xdr:rowOff>38100</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9525</xdr:rowOff>
        </xdr:from>
        <xdr:to>
          <xdr:col>5</xdr:col>
          <xdr:colOff>19050</xdr:colOff>
          <xdr:row>65</xdr:row>
          <xdr:rowOff>38100</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9525</xdr:rowOff>
        </xdr:from>
        <xdr:to>
          <xdr:col>5</xdr:col>
          <xdr:colOff>19050</xdr:colOff>
          <xdr:row>67</xdr:row>
          <xdr:rowOff>28575</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9525</xdr:rowOff>
        </xdr:from>
        <xdr:to>
          <xdr:col>5</xdr:col>
          <xdr:colOff>19050</xdr:colOff>
          <xdr:row>69</xdr:row>
          <xdr:rowOff>38100</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70</xdr:row>
          <xdr:rowOff>9525</xdr:rowOff>
        </xdr:from>
        <xdr:to>
          <xdr:col>5</xdr:col>
          <xdr:colOff>19050</xdr:colOff>
          <xdr:row>71</xdr:row>
          <xdr:rowOff>38100</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72</xdr:row>
          <xdr:rowOff>9525</xdr:rowOff>
        </xdr:from>
        <xdr:to>
          <xdr:col>5</xdr:col>
          <xdr:colOff>19050</xdr:colOff>
          <xdr:row>73</xdr:row>
          <xdr:rowOff>28575</xdr:rowOff>
        </xdr:to>
        <xdr:sp macro="" textlink="">
          <xdr:nvSpPr>
            <xdr:cNvPr id="11280" name="Check Box 16" hidden="1">
              <a:extLst>
                <a:ext uri="{63B3BB69-23CF-44E3-9099-C40C66FF867C}">
                  <a14:compatExt spid="_x0000_s112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74</xdr:row>
          <xdr:rowOff>9525</xdr:rowOff>
        </xdr:from>
        <xdr:to>
          <xdr:col>5</xdr:col>
          <xdr:colOff>19050</xdr:colOff>
          <xdr:row>75</xdr:row>
          <xdr:rowOff>28575</xdr:rowOff>
        </xdr:to>
        <xdr:sp macro="" textlink="">
          <xdr:nvSpPr>
            <xdr:cNvPr id="11281" name="Check Box 17" hidden="1">
              <a:extLst>
                <a:ext uri="{63B3BB69-23CF-44E3-9099-C40C66FF867C}">
                  <a14:compatExt spid="_x0000_s112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76</xdr:row>
          <xdr:rowOff>9525</xdr:rowOff>
        </xdr:from>
        <xdr:to>
          <xdr:col>5</xdr:col>
          <xdr:colOff>19050</xdr:colOff>
          <xdr:row>77</xdr:row>
          <xdr:rowOff>28575</xdr:rowOff>
        </xdr:to>
        <xdr:sp macro="" textlink="">
          <xdr:nvSpPr>
            <xdr:cNvPr id="11282" name="Check Box 18" hidden="1">
              <a:extLst>
                <a:ext uri="{63B3BB69-23CF-44E3-9099-C40C66FF867C}">
                  <a14:compatExt spid="_x0000_s11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78</xdr:row>
          <xdr:rowOff>9525</xdr:rowOff>
        </xdr:from>
        <xdr:to>
          <xdr:col>5</xdr:col>
          <xdr:colOff>19050</xdr:colOff>
          <xdr:row>79</xdr:row>
          <xdr:rowOff>38100</xdr:rowOff>
        </xdr:to>
        <xdr:sp macro="" textlink="">
          <xdr:nvSpPr>
            <xdr:cNvPr id="11283" name="Check Box 19" hidden="1">
              <a:extLst>
                <a:ext uri="{63B3BB69-23CF-44E3-9099-C40C66FF867C}">
                  <a14:compatExt spid="_x0000_s11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80</xdr:row>
          <xdr:rowOff>9525</xdr:rowOff>
        </xdr:from>
        <xdr:to>
          <xdr:col>5</xdr:col>
          <xdr:colOff>19050</xdr:colOff>
          <xdr:row>81</xdr:row>
          <xdr:rowOff>28575</xdr:rowOff>
        </xdr:to>
        <xdr:sp macro="" textlink="">
          <xdr:nvSpPr>
            <xdr:cNvPr id="11284" name="Check Box 20" hidden="1">
              <a:extLst>
                <a:ext uri="{63B3BB69-23CF-44E3-9099-C40C66FF867C}">
                  <a14:compatExt spid="_x0000_s112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82</xdr:row>
          <xdr:rowOff>0</xdr:rowOff>
        </xdr:from>
        <xdr:to>
          <xdr:col>5</xdr:col>
          <xdr:colOff>19050</xdr:colOff>
          <xdr:row>83</xdr:row>
          <xdr:rowOff>38100</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84</xdr:row>
          <xdr:rowOff>9525</xdr:rowOff>
        </xdr:from>
        <xdr:to>
          <xdr:col>5</xdr:col>
          <xdr:colOff>19050</xdr:colOff>
          <xdr:row>85</xdr:row>
          <xdr:rowOff>38100</xdr:rowOff>
        </xdr:to>
        <xdr:sp macro="" textlink="">
          <xdr:nvSpPr>
            <xdr:cNvPr id="11286" name="Check Box 22" hidden="1">
              <a:extLst>
                <a:ext uri="{63B3BB69-23CF-44E3-9099-C40C66FF867C}">
                  <a14:compatExt spid="_x0000_s11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86</xdr:row>
          <xdr:rowOff>9525</xdr:rowOff>
        </xdr:from>
        <xdr:to>
          <xdr:col>5</xdr:col>
          <xdr:colOff>19050</xdr:colOff>
          <xdr:row>87</xdr:row>
          <xdr:rowOff>38100</xdr:rowOff>
        </xdr:to>
        <xdr:sp macro="" textlink="">
          <xdr:nvSpPr>
            <xdr:cNvPr id="11287" name="Check Box 23" hidden="1">
              <a:extLst>
                <a:ext uri="{63B3BB69-23CF-44E3-9099-C40C66FF867C}">
                  <a14:compatExt spid="_x0000_s11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88</xdr:row>
          <xdr:rowOff>19050</xdr:rowOff>
        </xdr:from>
        <xdr:to>
          <xdr:col>5</xdr:col>
          <xdr:colOff>19050</xdr:colOff>
          <xdr:row>89</xdr:row>
          <xdr:rowOff>38100</xdr:rowOff>
        </xdr:to>
        <xdr:sp macro="" textlink="">
          <xdr:nvSpPr>
            <xdr:cNvPr id="11288" name="Check Box 24" hidden="1">
              <a:extLst>
                <a:ext uri="{63B3BB69-23CF-44E3-9099-C40C66FF867C}">
                  <a14:compatExt spid="_x0000_s112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90</xdr:row>
          <xdr:rowOff>9525</xdr:rowOff>
        </xdr:from>
        <xdr:to>
          <xdr:col>5</xdr:col>
          <xdr:colOff>19050</xdr:colOff>
          <xdr:row>91</xdr:row>
          <xdr:rowOff>28575</xdr:rowOff>
        </xdr:to>
        <xdr:sp macro="" textlink="">
          <xdr:nvSpPr>
            <xdr:cNvPr id="11289" name="Check Box 25" hidden="1">
              <a:extLst>
                <a:ext uri="{63B3BB69-23CF-44E3-9099-C40C66FF867C}">
                  <a14:compatExt spid="_x0000_s11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110</xdr:row>
          <xdr:rowOff>9525</xdr:rowOff>
        </xdr:from>
        <xdr:to>
          <xdr:col>5</xdr:col>
          <xdr:colOff>19050</xdr:colOff>
          <xdr:row>111</xdr:row>
          <xdr:rowOff>38100</xdr:rowOff>
        </xdr:to>
        <xdr:sp macro="" textlink="">
          <xdr:nvSpPr>
            <xdr:cNvPr id="11290" name="Check Box 26" hidden="1">
              <a:extLst>
                <a:ext uri="{63B3BB69-23CF-44E3-9099-C40C66FF867C}">
                  <a14:compatExt spid="_x0000_s112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92</xdr:row>
          <xdr:rowOff>0</xdr:rowOff>
        </xdr:from>
        <xdr:to>
          <xdr:col>5</xdr:col>
          <xdr:colOff>19050</xdr:colOff>
          <xdr:row>93</xdr:row>
          <xdr:rowOff>38100</xdr:rowOff>
        </xdr:to>
        <xdr:sp macro="" textlink="">
          <xdr:nvSpPr>
            <xdr:cNvPr id="11291" name="Check Box 27" hidden="1">
              <a:extLst>
                <a:ext uri="{63B3BB69-23CF-44E3-9099-C40C66FF867C}">
                  <a14:compatExt spid="_x0000_s11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94</xdr:row>
          <xdr:rowOff>9525</xdr:rowOff>
        </xdr:from>
        <xdr:to>
          <xdr:col>5</xdr:col>
          <xdr:colOff>19050</xdr:colOff>
          <xdr:row>95</xdr:row>
          <xdr:rowOff>28575</xdr:rowOff>
        </xdr:to>
        <xdr:sp macro="" textlink="">
          <xdr:nvSpPr>
            <xdr:cNvPr id="11292" name="Check Box 28" hidden="1">
              <a:extLst>
                <a:ext uri="{63B3BB69-23CF-44E3-9099-C40C66FF867C}">
                  <a14:compatExt spid="_x0000_s11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96</xdr:row>
          <xdr:rowOff>9525</xdr:rowOff>
        </xdr:from>
        <xdr:to>
          <xdr:col>5</xdr:col>
          <xdr:colOff>19050</xdr:colOff>
          <xdr:row>97</xdr:row>
          <xdr:rowOff>38100</xdr:rowOff>
        </xdr:to>
        <xdr:sp macro="" textlink="">
          <xdr:nvSpPr>
            <xdr:cNvPr id="11293" name="Check Box 29" hidden="1">
              <a:extLst>
                <a:ext uri="{63B3BB69-23CF-44E3-9099-C40C66FF867C}">
                  <a14:compatExt spid="_x0000_s112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98</xdr:row>
          <xdr:rowOff>9525</xdr:rowOff>
        </xdr:from>
        <xdr:to>
          <xdr:col>5</xdr:col>
          <xdr:colOff>19050</xdr:colOff>
          <xdr:row>99</xdr:row>
          <xdr:rowOff>28575</xdr:rowOff>
        </xdr:to>
        <xdr:sp macro="" textlink="">
          <xdr:nvSpPr>
            <xdr:cNvPr id="11294" name="Check Box 30" hidden="1">
              <a:extLst>
                <a:ext uri="{63B3BB69-23CF-44E3-9099-C40C66FF867C}">
                  <a14:compatExt spid="_x0000_s112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100</xdr:row>
          <xdr:rowOff>9525</xdr:rowOff>
        </xdr:from>
        <xdr:to>
          <xdr:col>5</xdr:col>
          <xdr:colOff>19050</xdr:colOff>
          <xdr:row>101</xdr:row>
          <xdr:rowOff>38100</xdr:rowOff>
        </xdr:to>
        <xdr:sp macro="" textlink="">
          <xdr:nvSpPr>
            <xdr:cNvPr id="11295" name="Check Box 31" hidden="1">
              <a:extLst>
                <a:ext uri="{63B3BB69-23CF-44E3-9099-C40C66FF867C}">
                  <a14:compatExt spid="_x0000_s11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102</xdr:row>
          <xdr:rowOff>9525</xdr:rowOff>
        </xdr:from>
        <xdr:to>
          <xdr:col>5</xdr:col>
          <xdr:colOff>19050</xdr:colOff>
          <xdr:row>103</xdr:row>
          <xdr:rowOff>28575</xdr:rowOff>
        </xdr:to>
        <xdr:sp macro="" textlink="">
          <xdr:nvSpPr>
            <xdr:cNvPr id="11296" name="Check Box 32" hidden="1">
              <a:extLst>
                <a:ext uri="{63B3BB69-23CF-44E3-9099-C40C66FF867C}">
                  <a14:compatExt spid="_x0000_s112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104</xdr:row>
          <xdr:rowOff>0</xdr:rowOff>
        </xdr:from>
        <xdr:to>
          <xdr:col>5</xdr:col>
          <xdr:colOff>19050</xdr:colOff>
          <xdr:row>105</xdr:row>
          <xdr:rowOff>38100</xdr:rowOff>
        </xdr:to>
        <xdr:sp macro="" textlink="">
          <xdr:nvSpPr>
            <xdr:cNvPr id="11297" name="Check Box 33" hidden="1">
              <a:extLst>
                <a:ext uri="{63B3BB69-23CF-44E3-9099-C40C66FF867C}">
                  <a14:compatExt spid="_x0000_s112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106</xdr:row>
          <xdr:rowOff>9525</xdr:rowOff>
        </xdr:from>
        <xdr:to>
          <xdr:col>5</xdr:col>
          <xdr:colOff>19050</xdr:colOff>
          <xdr:row>107</xdr:row>
          <xdr:rowOff>28575</xdr:rowOff>
        </xdr:to>
        <xdr:sp macro="" textlink="">
          <xdr:nvSpPr>
            <xdr:cNvPr id="11298" name="Check Box 34" hidden="1">
              <a:extLst>
                <a:ext uri="{63B3BB69-23CF-44E3-9099-C40C66FF867C}">
                  <a14:compatExt spid="_x0000_s112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108</xdr:row>
          <xdr:rowOff>9525</xdr:rowOff>
        </xdr:from>
        <xdr:to>
          <xdr:col>5</xdr:col>
          <xdr:colOff>19050</xdr:colOff>
          <xdr:row>109</xdr:row>
          <xdr:rowOff>28575</xdr:rowOff>
        </xdr:to>
        <xdr:sp macro="" textlink="">
          <xdr:nvSpPr>
            <xdr:cNvPr id="11299" name="Check Box 35" hidden="1">
              <a:extLst>
                <a:ext uri="{63B3BB69-23CF-44E3-9099-C40C66FF867C}">
                  <a14:compatExt spid="_x0000_s112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112</xdr:row>
          <xdr:rowOff>9525</xdr:rowOff>
        </xdr:from>
        <xdr:to>
          <xdr:col>5</xdr:col>
          <xdr:colOff>19050</xdr:colOff>
          <xdr:row>113</xdr:row>
          <xdr:rowOff>28575</xdr:rowOff>
        </xdr:to>
        <xdr:sp macro="" textlink="">
          <xdr:nvSpPr>
            <xdr:cNvPr id="11300" name="Check Box 36" hidden="1">
              <a:extLst>
                <a:ext uri="{63B3BB69-23CF-44E3-9099-C40C66FF867C}">
                  <a14:compatExt spid="_x0000_s113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114</xdr:row>
          <xdr:rowOff>9525</xdr:rowOff>
        </xdr:from>
        <xdr:to>
          <xdr:col>5</xdr:col>
          <xdr:colOff>19050</xdr:colOff>
          <xdr:row>115</xdr:row>
          <xdr:rowOff>28575</xdr:rowOff>
        </xdr:to>
        <xdr:sp macro="" textlink="">
          <xdr:nvSpPr>
            <xdr:cNvPr id="11301" name="Check Box 37" hidden="1">
              <a:extLst>
                <a:ext uri="{63B3BB69-23CF-44E3-9099-C40C66FF867C}">
                  <a14:compatExt spid="_x0000_s113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60</xdr:row>
          <xdr:rowOff>19050</xdr:rowOff>
        </xdr:from>
        <xdr:to>
          <xdr:col>10</xdr:col>
          <xdr:colOff>228600</xdr:colOff>
          <xdr:row>61</xdr:row>
          <xdr:rowOff>28575</xdr:rowOff>
        </xdr:to>
        <xdr:sp macro="" textlink="">
          <xdr:nvSpPr>
            <xdr:cNvPr id="11302" name="Check Box 38" hidden="1">
              <a:extLst>
                <a:ext uri="{63B3BB69-23CF-44E3-9099-C40C66FF867C}">
                  <a14:compatExt spid="_x0000_s113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19050</xdr:rowOff>
        </xdr:from>
        <xdr:to>
          <xdr:col>10</xdr:col>
          <xdr:colOff>228600</xdr:colOff>
          <xdr:row>63</xdr:row>
          <xdr:rowOff>28575</xdr:rowOff>
        </xdr:to>
        <xdr:sp macro="" textlink="">
          <xdr:nvSpPr>
            <xdr:cNvPr id="11303" name="Check Box 39" hidden="1">
              <a:extLst>
                <a:ext uri="{63B3BB69-23CF-44E3-9099-C40C66FF867C}">
                  <a14:compatExt spid="_x0000_s113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9525</xdr:rowOff>
        </xdr:from>
        <xdr:to>
          <xdr:col>10</xdr:col>
          <xdr:colOff>228600</xdr:colOff>
          <xdr:row>65</xdr:row>
          <xdr:rowOff>28575</xdr:rowOff>
        </xdr:to>
        <xdr:sp macro="" textlink="">
          <xdr:nvSpPr>
            <xdr:cNvPr id="11304" name="Check Box 40" hidden="1">
              <a:extLst>
                <a:ext uri="{63B3BB69-23CF-44E3-9099-C40C66FF867C}">
                  <a14:compatExt spid="_x0000_s113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66</xdr:row>
          <xdr:rowOff>19050</xdr:rowOff>
        </xdr:from>
        <xdr:to>
          <xdr:col>10</xdr:col>
          <xdr:colOff>228600</xdr:colOff>
          <xdr:row>67</xdr:row>
          <xdr:rowOff>28575</xdr:rowOff>
        </xdr:to>
        <xdr:sp macro="" textlink="">
          <xdr:nvSpPr>
            <xdr:cNvPr id="11305" name="Check Box 41" hidden="1">
              <a:extLst>
                <a:ext uri="{63B3BB69-23CF-44E3-9099-C40C66FF867C}">
                  <a14:compatExt spid="_x0000_s113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70</xdr:row>
          <xdr:rowOff>9525</xdr:rowOff>
        </xdr:from>
        <xdr:to>
          <xdr:col>10</xdr:col>
          <xdr:colOff>228600</xdr:colOff>
          <xdr:row>71</xdr:row>
          <xdr:rowOff>28575</xdr:rowOff>
        </xdr:to>
        <xdr:sp macro="" textlink="">
          <xdr:nvSpPr>
            <xdr:cNvPr id="11306" name="Check Box 42" hidden="1">
              <a:extLst>
                <a:ext uri="{63B3BB69-23CF-44E3-9099-C40C66FF867C}">
                  <a14:compatExt spid="_x0000_s11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72</xdr:row>
          <xdr:rowOff>19050</xdr:rowOff>
        </xdr:from>
        <xdr:to>
          <xdr:col>10</xdr:col>
          <xdr:colOff>228600</xdr:colOff>
          <xdr:row>73</xdr:row>
          <xdr:rowOff>28575</xdr:rowOff>
        </xdr:to>
        <xdr:sp macro="" textlink="">
          <xdr:nvSpPr>
            <xdr:cNvPr id="11307" name="Check Box 43" hidden="1">
              <a:extLst>
                <a:ext uri="{63B3BB69-23CF-44E3-9099-C40C66FF867C}">
                  <a14:compatExt spid="_x0000_s113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74</xdr:row>
          <xdr:rowOff>19050</xdr:rowOff>
        </xdr:from>
        <xdr:to>
          <xdr:col>10</xdr:col>
          <xdr:colOff>228600</xdr:colOff>
          <xdr:row>75</xdr:row>
          <xdr:rowOff>28575</xdr:rowOff>
        </xdr:to>
        <xdr:sp macro="" textlink="">
          <xdr:nvSpPr>
            <xdr:cNvPr id="11308" name="Check Box 44" hidden="1">
              <a:extLst>
                <a:ext uri="{63B3BB69-23CF-44E3-9099-C40C66FF867C}">
                  <a14:compatExt spid="_x0000_s113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76</xdr:row>
          <xdr:rowOff>19050</xdr:rowOff>
        </xdr:from>
        <xdr:to>
          <xdr:col>10</xdr:col>
          <xdr:colOff>228600</xdr:colOff>
          <xdr:row>77</xdr:row>
          <xdr:rowOff>28575</xdr:rowOff>
        </xdr:to>
        <xdr:sp macro="" textlink="">
          <xdr:nvSpPr>
            <xdr:cNvPr id="11309" name="Check Box 45" hidden="1">
              <a:extLst>
                <a:ext uri="{63B3BB69-23CF-44E3-9099-C40C66FF867C}">
                  <a14:compatExt spid="_x0000_s113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78</xdr:row>
          <xdr:rowOff>9525</xdr:rowOff>
        </xdr:from>
        <xdr:to>
          <xdr:col>10</xdr:col>
          <xdr:colOff>228600</xdr:colOff>
          <xdr:row>79</xdr:row>
          <xdr:rowOff>28575</xdr:rowOff>
        </xdr:to>
        <xdr:sp macro="" textlink="">
          <xdr:nvSpPr>
            <xdr:cNvPr id="11310" name="Check Box 46" hidden="1">
              <a:extLst>
                <a:ext uri="{63B3BB69-23CF-44E3-9099-C40C66FF867C}">
                  <a14:compatExt spid="_x0000_s113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82</xdr:row>
          <xdr:rowOff>19050</xdr:rowOff>
        </xdr:from>
        <xdr:to>
          <xdr:col>10</xdr:col>
          <xdr:colOff>228600</xdr:colOff>
          <xdr:row>83</xdr:row>
          <xdr:rowOff>28575</xdr:rowOff>
        </xdr:to>
        <xdr:sp macro="" textlink="">
          <xdr:nvSpPr>
            <xdr:cNvPr id="11311" name="Check Box 47" hidden="1">
              <a:extLst>
                <a:ext uri="{63B3BB69-23CF-44E3-9099-C40C66FF867C}">
                  <a14:compatExt spid="_x0000_s113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86</xdr:row>
          <xdr:rowOff>9525</xdr:rowOff>
        </xdr:from>
        <xdr:to>
          <xdr:col>10</xdr:col>
          <xdr:colOff>228600</xdr:colOff>
          <xdr:row>87</xdr:row>
          <xdr:rowOff>28575</xdr:rowOff>
        </xdr:to>
        <xdr:sp macro="" textlink="">
          <xdr:nvSpPr>
            <xdr:cNvPr id="11312" name="Check Box 48" hidden="1">
              <a:extLst>
                <a:ext uri="{63B3BB69-23CF-44E3-9099-C40C66FF867C}">
                  <a14:compatExt spid="_x0000_s11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88</xdr:row>
          <xdr:rowOff>28575</xdr:rowOff>
        </xdr:from>
        <xdr:to>
          <xdr:col>10</xdr:col>
          <xdr:colOff>228600</xdr:colOff>
          <xdr:row>89</xdr:row>
          <xdr:rowOff>38100</xdr:rowOff>
        </xdr:to>
        <xdr:sp macro="" textlink="">
          <xdr:nvSpPr>
            <xdr:cNvPr id="11313" name="Check Box 49" hidden="1">
              <a:extLst>
                <a:ext uri="{63B3BB69-23CF-44E3-9099-C40C66FF867C}">
                  <a14:compatExt spid="_x0000_s11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92</xdr:row>
          <xdr:rowOff>9525</xdr:rowOff>
        </xdr:from>
        <xdr:to>
          <xdr:col>10</xdr:col>
          <xdr:colOff>228600</xdr:colOff>
          <xdr:row>93</xdr:row>
          <xdr:rowOff>38100</xdr:rowOff>
        </xdr:to>
        <xdr:sp macro="" textlink="">
          <xdr:nvSpPr>
            <xdr:cNvPr id="11314" name="Check Box 50" hidden="1">
              <a:extLst>
                <a:ext uri="{63B3BB69-23CF-44E3-9099-C40C66FF867C}">
                  <a14:compatExt spid="_x0000_s11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96</xdr:row>
          <xdr:rowOff>9525</xdr:rowOff>
        </xdr:from>
        <xdr:to>
          <xdr:col>10</xdr:col>
          <xdr:colOff>228600</xdr:colOff>
          <xdr:row>97</xdr:row>
          <xdr:rowOff>28575</xdr:rowOff>
        </xdr:to>
        <xdr:sp macro="" textlink="">
          <xdr:nvSpPr>
            <xdr:cNvPr id="11315" name="Check Box 51" hidden="1">
              <a:extLst>
                <a:ext uri="{63B3BB69-23CF-44E3-9099-C40C66FF867C}">
                  <a14:compatExt spid="_x0000_s11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100</xdr:row>
          <xdr:rowOff>9525</xdr:rowOff>
        </xdr:from>
        <xdr:to>
          <xdr:col>10</xdr:col>
          <xdr:colOff>228600</xdr:colOff>
          <xdr:row>101</xdr:row>
          <xdr:rowOff>28575</xdr:rowOff>
        </xdr:to>
        <xdr:sp macro="" textlink="">
          <xdr:nvSpPr>
            <xdr:cNvPr id="11316" name="Check Box 52" hidden="1">
              <a:extLst>
                <a:ext uri="{63B3BB69-23CF-44E3-9099-C40C66FF867C}">
                  <a14:compatExt spid="_x0000_s11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104</xdr:row>
          <xdr:rowOff>9525</xdr:rowOff>
        </xdr:from>
        <xdr:to>
          <xdr:col>10</xdr:col>
          <xdr:colOff>228600</xdr:colOff>
          <xdr:row>105</xdr:row>
          <xdr:rowOff>28575</xdr:rowOff>
        </xdr:to>
        <xdr:sp macro="" textlink="">
          <xdr:nvSpPr>
            <xdr:cNvPr id="11317" name="Check Box 53" hidden="1">
              <a:extLst>
                <a:ext uri="{63B3BB69-23CF-44E3-9099-C40C66FF867C}">
                  <a14:compatExt spid="_x0000_s113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106</xdr:row>
          <xdr:rowOff>19050</xdr:rowOff>
        </xdr:from>
        <xdr:to>
          <xdr:col>10</xdr:col>
          <xdr:colOff>228600</xdr:colOff>
          <xdr:row>107</xdr:row>
          <xdr:rowOff>28575</xdr:rowOff>
        </xdr:to>
        <xdr:sp macro="" textlink="">
          <xdr:nvSpPr>
            <xdr:cNvPr id="11318" name="Check Box 54" hidden="1">
              <a:extLst>
                <a:ext uri="{63B3BB69-23CF-44E3-9099-C40C66FF867C}">
                  <a14:compatExt spid="_x0000_s113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84</xdr:row>
          <xdr:rowOff>9525</xdr:rowOff>
        </xdr:from>
        <xdr:to>
          <xdr:col>10</xdr:col>
          <xdr:colOff>228600</xdr:colOff>
          <xdr:row>85</xdr:row>
          <xdr:rowOff>28575</xdr:rowOff>
        </xdr:to>
        <xdr:sp macro="" textlink="">
          <xdr:nvSpPr>
            <xdr:cNvPr id="11319" name="Check Box 55" hidden="1">
              <a:extLst>
                <a:ext uri="{63B3BB69-23CF-44E3-9099-C40C66FF867C}">
                  <a14:compatExt spid="_x0000_s11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90</xdr:row>
          <xdr:rowOff>19050</xdr:rowOff>
        </xdr:from>
        <xdr:to>
          <xdr:col>10</xdr:col>
          <xdr:colOff>228600</xdr:colOff>
          <xdr:row>91</xdr:row>
          <xdr:rowOff>28575</xdr:rowOff>
        </xdr:to>
        <xdr:sp macro="" textlink="">
          <xdr:nvSpPr>
            <xdr:cNvPr id="11320" name="Check Box 56" hidden="1">
              <a:extLst>
                <a:ext uri="{63B3BB69-23CF-44E3-9099-C40C66FF867C}">
                  <a14:compatExt spid="_x0000_s113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110</xdr:row>
          <xdr:rowOff>9525</xdr:rowOff>
        </xdr:from>
        <xdr:to>
          <xdr:col>10</xdr:col>
          <xdr:colOff>228600</xdr:colOff>
          <xdr:row>111</xdr:row>
          <xdr:rowOff>28575</xdr:rowOff>
        </xdr:to>
        <xdr:sp macro="" textlink="">
          <xdr:nvSpPr>
            <xdr:cNvPr id="11321" name="Check Box 57" hidden="1">
              <a:extLst>
                <a:ext uri="{63B3BB69-23CF-44E3-9099-C40C66FF867C}">
                  <a14:compatExt spid="_x0000_s113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9525</xdr:rowOff>
        </xdr:from>
        <xdr:to>
          <xdr:col>5</xdr:col>
          <xdr:colOff>19050</xdr:colOff>
          <xdr:row>38</xdr:row>
          <xdr:rowOff>9525</xdr:rowOff>
        </xdr:to>
        <xdr:sp macro="" textlink="">
          <xdr:nvSpPr>
            <xdr:cNvPr id="11322" name="Check Box 58" hidden="1">
              <a:extLst>
                <a:ext uri="{63B3BB69-23CF-44E3-9099-C40C66FF867C}">
                  <a14:compatExt spid="_x0000_s113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142875</xdr:rowOff>
        </xdr:from>
        <xdr:to>
          <xdr:col>5</xdr:col>
          <xdr:colOff>19050</xdr:colOff>
          <xdr:row>39</xdr:row>
          <xdr:rowOff>0</xdr:rowOff>
        </xdr:to>
        <xdr:sp macro="" textlink="">
          <xdr:nvSpPr>
            <xdr:cNvPr id="11323" name="Check Box 59" hidden="1">
              <a:extLst>
                <a:ext uri="{63B3BB69-23CF-44E3-9099-C40C66FF867C}">
                  <a14:compatExt spid="_x0000_s11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126</xdr:row>
          <xdr:rowOff>9525</xdr:rowOff>
        </xdr:from>
        <xdr:to>
          <xdr:col>5</xdr:col>
          <xdr:colOff>19050</xdr:colOff>
          <xdr:row>127</xdr:row>
          <xdr:rowOff>38100</xdr:rowOff>
        </xdr:to>
        <xdr:sp macro="" textlink="">
          <xdr:nvSpPr>
            <xdr:cNvPr id="11324" name="Check Box 60" hidden="1">
              <a:extLst>
                <a:ext uri="{63B3BB69-23CF-44E3-9099-C40C66FF867C}">
                  <a14:compatExt spid="_x0000_s113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140</xdr:row>
          <xdr:rowOff>9525</xdr:rowOff>
        </xdr:from>
        <xdr:to>
          <xdr:col>5</xdr:col>
          <xdr:colOff>19050</xdr:colOff>
          <xdr:row>141</xdr:row>
          <xdr:rowOff>28575</xdr:rowOff>
        </xdr:to>
        <xdr:sp macro="" textlink="">
          <xdr:nvSpPr>
            <xdr:cNvPr id="11325" name="Check Box 61" hidden="1">
              <a:extLst>
                <a:ext uri="{63B3BB69-23CF-44E3-9099-C40C66FF867C}">
                  <a14:compatExt spid="_x0000_s113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53</xdr:row>
          <xdr:rowOff>9525</xdr:rowOff>
        </xdr:from>
        <xdr:to>
          <xdr:col>5</xdr:col>
          <xdr:colOff>19050</xdr:colOff>
          <xdr:row>54</xdr:row>
          <xdr:rowOff>28575</xdr:rowOff>
        </xdr:to>
        <xdr:sp macro="" textlink="">
          <xdr:nvSpPr>
            <xdr:cNvPr id="11326" name="Check Box 62" hidden="1">
              <a:extLst>
                <a:ext uri="{63B3BB69-23CF-44E3-9099-C40C66FF867C}">
                  <a14:compatExt spid="_x0000_s113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126</xdr:row>
          <xdr:rowOff>9525</xdr:rowOff>
        </xdr:from>
        <xdr:to>
          <xdr:col>10</xdr:col>
          <xdr:colOff>228600</xdr:colOff>
          <xdr:row>127</xdr:row>
          <xdr:rowOff>28575</xdr:rowOff>
        </xdr:to>
        <xdr:sp macro="" textlink="">
          <xdr:nvSpPr>
            <xdr:cNvPr id="11327" name="Check Box 63" hidden="1">
              <a:extLst>
                <a:ext uri="{63B3BB69-23CF-44E3-9099-C40C66FF867C}">
                  <a14:compatExt spid="_x0000_s113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140</xdr:row>
          <xdr:rowOff>9525</xdr:rowOff>
        </xdr:from>
        <xdr:to>
          <xdr:col>10</xdr:col>
          <xdr:colOff>228600</xdr:colOff>
          <xdr:row>141</xdr:row>
          <xdr:rowOff>28575</xdr:rowOff>
        </xdr:to>
        <xdr:sp macro="" textlink="">
          <xdr:nvSpPr>
            <xdr:cNvPr id="11328" name="Check Box 64" hidden="1">
              <a:extLst>
                <a:ext uri="{63B3BB69-23CF-44E3-9099-C40C66FF867C}">
                  <a14:compatExt spid="_x0000_s113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112</xdr:row>
          <xdr:rowOff>19050</xdr:rowOff>
        </xdr:from>
        <xdr:to>
          <xdr:col>10</xdr:col>
          <xdr:colOff>228600</xdr:colOff>
          <xdr:row>113</xdr:row>
          <xdr:rowOff>28575</xdr:rowOff>
        </xdr:to>
        <xdr:sp macro="" textlink="">
          <xdr:nvSpPr>
            <xdr:cNvPr id="11329" name="Check Box 65" hidden="1">
              <a:extLst>
                <a:ext uri="{63B3BB69-23CF-44E3-9099-C40C66FF867C}">
                  <a14:compatExt spid="_x0000_s11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114</xdr:row>
          <xdr:rowOff>19050</xdr:rowOff>
        </xdr:from>
        <xdr:to>
          <xdr:col>10</xdr:col>
          <xdr:colOff>228600</xdr:colOff>
          <xdr:row>115</xdr:row>
          <xdr:rowOff>28575</xdr:rowOff>
        </xdr:to>
        <xdr:sp macro="" textlink="">
          <xdr:nvSpPr>
            <xdr:cNvPr id="11330" name="Check Box 66" hidden="1">
              <a:extLst>
                <a:ext uri="{63B3BB69-23CF-44E3-9099-C40C66FF867C}">
                  <a14:compatExt spid="_x0000_s113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150</xdr:row>
          <xdr:rowOff>38100</xdr:rowOff>
        </xdr:from>
        <xdr:to>
          <xdr:col>5</xdr:col>
          <xdr:colOff>19050</xdr:colOff>
          <xdr:row>152</xdr:row>
          <xdr:rowOff>28575</xdr:rowOff>
        </xdr:to>
        <xdr:sp macro="" textlink="">
          <xdr:nvSpPr>
            <xdr:cNvPr id="11331" name="Check Box 67" hidden="1">
              <a:extLst>
                <a:ext uri="{63B3BB69-23CF-44E3-9099-C40C66FF867C}">
                  <a14:compatExt spid="_x0000_s1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153</xdr:row>
          <xdr:rowOff>0</xdr:rowOff>
        </xdr:from>
        <xdr:to>
          <xdr:col>5</xdr:col>
          <xdr:colOff>19050</xdr:colOff>
          <xdr:row>154</xdr:row>
          <xdr:rowOff>19050</xdr:rowOff>
        </xdr:to>
        <xdr:sp macro="" textlink="">
          <xdr:nvSpPr>
            <xdr:cNvPr id="11332" name="Check Box 68" hidden="1">
              <a:extLst>
                <a:ext uri="{63B3BB69-23CF-44E3-9099-C40C66FF867C}">
                  <a14:compatExt spid="_x0000_s1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155</xdr:row>
          <xdr:rowOff>9525</xdr:rowOff>
        </xdr:from>
        <xdr:to>
          <xdr:col>5</xdr:col>
          <xdr:colOff>19050</xdr:colOff>
          <xdr:row>156</xdr:row>
          <xdr:rowOff>38100</xdr:rowOff>
        </xdr:to>
        <xdr:sp macro="" textlink="">
          <xdr:nvSpPr>
            <xdr:cNvPr id="11333" name="Check Box 69" hidden="1">
              <a:extLst>
                <a:ext uri="{63B3BB69-23CF-44E3-9099-C40C66FF867C}">
                  <a14:compatExt spid="_x0000_s1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157</xdr:row>
          <xdr:rowOff>9525</xdr:rowOff>
        </xdr:from>
        <xdr:to>
          <xdr:col>5</xdr:col>
          <xdr:colOff>19050</xdr:colOff>
          <xdr:row>158</xdr:row>
          <xdr:rowOff>28575</xdr:rowOff>
        </xdr:to>
        <xdr:sp macro="" textlink="">
          <xdr:nvSpPr>
            <xdr:cNvPr id="11334" name="Check Box 70" hidden="1">
              <a:extLst>
                <a:ext uri="{63B3BB69-23CF-44E3-9099-C40C66FF867C}">
                  <a14:compatExt spid="_x0000_s1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38100</xdr:rowOff>
        </xdr:from>
        <xdr:to>
          <xdr:col>5</xdr:col>
          <xdr:colOff>28575</xdr:colOff>
          <xdr:row>171</xdr:row>
          <xdr:rowOff>9525</xdr:rowOff>
        </xdr:to>
        <xdr:sp macro="" textlink="">
          <xdr:nvSpPr>
            <xdr:cNvPr id="11337" name="Check Box 73" hidden="1">
              <a:extLst>
                <a:ext uri="{63B3BB69-23CF-44E3-9099-C40C66FF867C}">
                  <a14:compatExt spid="_x0000_s1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170</xdr:row>
          <xdr:rowOff>171450</xdr:rowOff>
        </xdr:from>
        <xdr:to>
          <xdr:col>5</xdr:col>
          <xdr:colOff>28575</xdr:colOff>
          <xdr:row>172</xdr:row>
          <xdr:rowOff>9525</xdr:rowOff>
        </xdr:to>
        <xdr:sp macro="" textlink="">
          <xdr:nvSpPr>
            <xdr:cNvPr id="11338" name="Check Box 74" hidden="1">
              <a:extLst>
                <a:ext uri="{63B3BB69-23CF-44E3-9099-C40C66FF867C}">
                  <a14:compatExt spid="_x0000_s1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171</xdr:row>
          <xdr:rowOff>171450</xdr:rowOff>
        </xdr:from>
        <xdr:to>
          <xdr:col>5</xdr:col>
          <xdr:colOff>28575</xdr:colOff>
          <xdr:row>173</xdr:row>
          <xdr:rowOff>9525</xdr:rowOff>
        </xdr:to>
        <xdr:sp macro="" textlink="">
          <xdr:nvSpPr>
            <xdr:cNvPr id="11339" name="Check Box 75" hidden="1">
              <a:extLst>
                <a:ext uri="{63B3BB69-23CF-44E3-9099-C40C66FF867C}">
                  <a14:compatExt spid="_x0000_s1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172</xdr:row>
          <xdr:rowOff>180975</xdr:rowOff>
        </xdr:from>
        <xdr:to>
          <xdr:col>5</xdr:col>
          <xdr:colOff>28575</xdr:colOff>
          <xdr:row>174</xdr:row>
          <xdr:rowOff>19050</xdr:rowOff>
        </xdr:to>
        <xdr:sp macro="" textlink="">
          <xdr:nvSpPr>
            <xdr:cNvPr id="11340" name="Check Box 76" hidden="1">
              <a:extLst>
                <a:ext uri="{63B3BB69-23CF-44E3-9099-C40C66FF867C}">
                  <a14:compatExt spid="_x0000_s1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159</xdr:row>
          <xdr:rowOff>9525</xdr:rowOff>
        </xdr:from>
        <xdr:to>
          <xdr:col>5</xdr:col>
          <xdr:colOff>19050</xdr:colOff>
          <xdr:row>160</xdr:row>
          <xdr:rowOff>38100</xdr:rowOff>
        </xdr:to>
        <xdr:sp macro="" textlink="">
          <xdr:nvSpPr>
            <xdr:cNvPr id="11341" name="Check Box 77" hidden="1">
              <a:extLst>
                <a:ext uri="{63B3BB69-23CF-44E3-9099-C40C66FF867C}">
                  <a14:compatExt spid="_x0000_s1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9525</xdr:rowOff>
        </xdr:from>
        <xdr:to>
          <xdr:col>5</xdr:col>
          <xdr:colOff>19050</xdr:colOff>
          <xdr:row>52</xdr:row>
          <xdr:rowOff>28575</xdr:rowOff>
        </xdr:to>
        <xdr:sp macro="" textlink="">
          <xdr:nvSpPr>
            <xdr:cNvPr id="11342" name="Check Box 78" hidden="1">
              <a:extLst>
                <a:ext uri="{63B3BB69-23CF-44E3-9099-C40C66FF867C}">
                  <a14:compatExt spid="_x0000_s113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51</xdr:row>
          <xdr:rowOff>19050</xdr:rowOff>
        </xdr:from>
        <xdr:to>
          <xdr:col>10</xdr:col>
          <xdr:colOff>228600</xdr:colOff>
          <xdr:row>52</xdr:row>
          <xdr:rowOff>28575</xdr:rowOff>
        </xdr:to>
        <xdr:sp macro="" textlink="">
          <xdr:nvSpPr>
            <xdr:cNvPr id="11343" name="Check Box 79" hidden="1">
              <a:extLst>
                <a:ext uri="{63B3BB69-23CF-44E3-9099-C40C66FF867C}">
                  <a14:compatExt spid="_x0000_s113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49</xdr:row>
          <xdr:rowOff>9525</xdr:rowOff>
        </xdr:from>
        <xdr:to>
          <xdr:col>5</xdr:col>
          <xdr:colOff>19050</xdr:colOff>
          <xdr:row>50</xdr:row>
          <xdr:rowOff>28575</xdr:rowOff>
        </xdr:to>
        <xdr:sp macro="" textlink="">
          <xdr:nvSpPr>
            <xdr:cNvPr id="11344" name="Check Box 80" hidden="1">
              <a:extLst>
                <a:ext uri="{63B3BB69-23CF-44E3-9099-C40C66FF867C}">
                  <a14:compatExt spid="_x0000_s113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49</xdr:row>
          <xdr:rowOff>19050</xdr:rowOff>
        </xdr:from>
        <xdr:to>
          <xdr:col>10</xdr:col>
          <xdr:colOff>228600</xdr:colOff>
          <xdr:row>50</xdr:row>
          <xdr:rowOff>28575</xdr:rowOff>
        </xdr:to>
        <xdr:sp macro="" textlink="">
          <xdr:nvSpPr>
            <xdr:cNvPr id="11345" name="Check Box 81" hidden="1">
              <a:extLst>
                <a:ext uri="{63B3BB69-23CF-44E3-9099-C40C66FF867C}">
                  <a14:compatExt spid="_x0000_s113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19050</xdr:rowOff>
        </xdr:from>
        <xdr:to>
          <xdr:col>5</xdr:col>
          <xdr:colOff>19050</xdr:colOff>
          <xdr:row>44</xdr:row>
          <xdr:rowOff>9525</xdr:rowOff>
        </xdr:to>
        <xdr:sp macro="" textlink="">
          <xdr:nvSpPr>
            <xdr:cNvPr id="11346" name="Check Box 82" hidden="1">
              <a:extLst>
                <a:ext uri="{63B3BB69-23CF-44E3-9099-C40C66FF867C}">
                  <a14:compatExt spid="_x0000_s113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42</xdr:row>
          <xdr:rowOff>19050</xdr:rowOff>
        </xdr:from>
        <xdr:to>
          <xdr:col>10</xdr:col>
          <xdr:colOff>228600</xdr:colOff>
          <xdr:row>44</xdr:row>
          <xdr:rowOff>0</xdr:rowOff>
        </xdr:to>
        <xdr:sp macro="" textlink="">
          <xdr:nvSpPr>
            <xdr:cNvPr id="11347" name="Check Box 83" hidden="1">
              <a:extLst>
                <a:ext uri="{63B3BB69-23CF-44E3-9099-C40C66FF867C}">
                  <a14:compatExt spid="_x0000_s11347"/>
                </a:ext>
              </a:extLst>
            </xdr:cNvPr>
            <xdr:cNvSpPr/>
          </xdr:nvSpPr>
          <xdr:spPr>
            <a:xfrm>
              <a:off x="0" y="0"/>
              <a:ext cx="0" cy="0"/>
            </a:xfrm>
            <a:prstGeom prst="rect">
              <a:avLst/>
            </a:prstGeom>
          </xdr:spPr>
        </xdr:sp>
        <xdr:clientData fLocksWithSheet="0"/>
      </xdr:twoCellAnchor>
    </mc:Choice>
    <mc:Fallback/>
  </mc:AlternateContent>
  <xdr:twoCellAnchor>
    <xdr:from>
      <xdr:col>3</xdr:col>
      <xdr:colOff>47625</xdr:colOff>
      <xdr:row>36</xdr:row>
      <xdr:rowOff>9525</xdr:rowOff>
    </xdr:from>
    <xdr:to>
      <xdr:col>5</xdr:col>
      <xdr:colOff>114300</xdr:colOff>
      <xdr:row>45</xdr:row>
      <xdr:rowOff>19050</xdr:rowOff>
    </xdr:to>
    <xdr:sp macro="" textlink="">
      <xdr:nvSpPr>
        <xdr:cNvPr id="166" name="Rectangle 165"/>
        <xdr:cNvSpPr/>
      </xdr:nvSpPr>
      <xdr:spPr>
        <a:xfrm>
          <a:off x="1876425" y="4981575"/>
          <a:ext cx="361950" cy="92392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95250</xdr:colOff>
      <xdr:row>151</xdr:row>
      <xdr:rowOff>0</xdr:rowOff>
    </xdr:from>
    <xdr:to>
      <xdr:col>5</xdr:col>
      <xdr:colOff>19050</xdr:colOff>
      <xdr:row>158</xdr:row>
      <xdr:rowOff>76200</xdr:rowOff>
    </xdr:to>
    <xdr:sp macro="" textlink="">
      <xdr:nvSpPr>
        <xdr:cNvPr id="167" name="Rectangle 166"/>
        <xdr:cNvSpPr/>
      </xdr:nvSpPr>
      <xdr:spPr>
        <a:xfrm>
          <a:off x="1924050" y="29718000"/>
          <a:ext cx="219075" cy="147637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9525</xdr:colOff>
      <xdr:row>169</xdr:row>
      <xdr:rowOff>0</xdr:rowOff>
    </xdr:from>
    <xdr:to>
      <xdr:col>6</xdr:col>
      <xdr:colOff>33131</xdr:colOff>
      <xdr:row>175</xdr:row>
      <xdr:rowOff>9525</xdr:rowOff>
    </xdr:to>
    <xdr:sp macro="" textlink="">
      <xdr:nvSpPr>
        <xdr:cNvPr id="168" name="Rectangle 167"/>
        <xdr:cNvSpPr/>
      </xdr:nvSpPr>
      <xdr:spPr>
        <a:xfrm>
          <a:off x="1838325" y="33508950"/>
          <a:ext cx="499856" cy="106680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128</xdr:row>
          <xdr:rowOff>9525</xdr:rowOff>
        </xdr:from>
        <xdr:to>
          <xdr:col>5</xdr:col>
          <xdr:colOff>19050</xdr:colOff>
          <xdr:row>129</xdr:row>
          <xdr:rowOff>28575</xdr:rowOff>
        </xdr:to>
        <xdr:sp macro="" textlink="">
          <xdr:nvSpPr>
            <xdr:cNvPr id="11348" name="Check Box 84" hidden="1">
              <a:extLst>
                <a:ext uri="{63B3BB69-23CF-44E3-9099-C40C66FF867C}">
                  <a14:compatExt spid="_x0000_s113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128</xdr:row>
          <xdr:rowOff>9525</xdr:rowOff>
        </xdr:from>
        <xdr:to>
          <xdr:col>10</xdr:col>
          <xdr:colOff>228600</xdr:colOff>
          <xdr:row>129</xdr:row>
          <xdr:rowOff>28575</xdr:rowOff>
        </xdr:to>
        <xdr:sp macro="" textlink="">
          <xdr:nvSpPr>
            <xdr:cNvPr id="11349" name="Check Box 85" hidden="1">
              <a:extLst>
                <a:ext uri="{63B3BB69-23CF-44E3-9099-C40C66FF867C}">
                  <a14:compatExt spid="_x0000_s113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130</xdr:row>
          <xdr:rowOff>9525</xdr:rowOff>
        </xdr:from>
        <xdr:to>
          <xdr:col>5</xdr:col>
          <xdr:colOff>19050</xdr:colOff>
          <xdr:row>131</xdr:row>
          <xdr:rowOff>28575</xdr:rowOff>
        </xdr:to>
        <xdr:sp macro="" textlink="">
          <xdr:nvSpPr>
            <xdr:cNvPr id="11350" name="Check Box 86" hidden="1">
              <a:extLst>
                <a:ext uri="{63B3BB69-23CF-44E3-9099-C40C66FF867C}">
                  <a14:compatExt spid="_x0000_s113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130</xdr:row>
          <xdr:rowOff>9525</xdr:rowOff>
        </xdr:from>
        <xdr:to>
          <xdr:col>10</xdr:col>
          <xdr:colOff>228600</xdr:colOff>
          <xdr:row>131</xdr:row>
          <xdr:rowOff>28575</xdr:rowOff>
        </xdr:to>
        <xdr:sp macro="" textlink="">
          <xdr:nvSpPr>
            <xdr:cNvPr id="11351" name="Check Box 87" hidden="1">
              <a:extLst>
                <a:ext uri="{63B3BB69-23CF-44E3-9099-C40C66FF867C}">
                  <a14:compatExt spid="_x0000_s113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144</xdr:row>
          <xdr:rowOff>9525</xdr:rowOff>
        </xdr:from>
        <xdr:to>
          <xdr:col>5</xdr:col>
          <xdr:colOff>19050</xdr:colOff>
          <xdr:row>145</xdr:row>
          <xdr:rowOff>28575</xdr:rowOff>
        </xdr:to>
        <xdr:sp macro="" textlink="">
          <xdr:nvSpPr>
            <xdr:cNvPr id="11352" name="Check Box 88" hidden="1">
              <a:extLst>
                <a:ext uri="{63B3BB69-23CF-44E3-9099-C40C66FF867C}">
                  <a14:compatExt spid="_x0000_s113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108</xdr:row>
          <xdr:rowOff>19050</xdr:rowOff>
        </xdr:from>
        <xdr:to>
          <xdr:col>10</xdr:col>
          <xdr:colOff>228600</xdr:colOff>
          <xdr:row>109</xdr:row>
          <xdr:rowOff>28575</xdr:rowOff>
        </xdr:to>
        <xdr:sp macro="" textlink="">
          <xdr:nvSpPr>
            <xdr:cNvPr id="11353" name="Check Box 89" hidden="1">
              <a:extLst>
                <a:ext uri="{63B3BB69-23CF-44E3-9099-C40C66FF867C}">
                  <a14:compatExt spid="_x0000_s113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142</xdr:row>
          <xdr:rowOff>9525</xdr:rowOff>
        </xdr:from>
        <xdr:to>
          <xdr:col>5</xdr:col>
          <xdr:colOff>19050</xdr:colOff>
          <xdr:row>143</xdr:row>
          <xdr:rowOff>28575</xdr:rowOff>
        </xdr:to>
        <xdr:sp macro="" textlink="">
          <xdr:nvSpPr>
            <xdr:cNvPr id="11354" name="Check Box 90" hidden="1">
              <a:extLst>
                <a:ext uri="{63B3BB69-23CF-44E3-9099-C40C66FF867C}">
                  <a14:compatExt spid="_x0000_s113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142</xdr:row>
          <xdr:rowOff>9525</xdr:rowOff>
        </xdr:from>
        <xdr:to>
          <xdr:col>10</xdr:col>
          <xdr:colOff>228600</xdr:colOff>
          <xdr:row>143</xdr:row>
          <xdr:rowOff>28575</xdr:rowOff>
        </xdr:to>
        <xdr:sp macro="" textlink="">
          <xdr:nvSpPr>
            <xdr:cNvPr id="11355" name="Check Box 91" hidden="1">
              <a:extLst>
                <a:ext uri="{63B3BB69-23CF-44E3-9099-C40C66FF867C}">
                  <a14:compatExt spid="_x0000_s113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134</xdr:row>
          <xdr:rowOff>9525</xdr:rowOff>
        </xdr:from>
        <xdr:to>
          <xdr:col>5</xdr:col>
          <xdr:colOff>19050</xdr:colOff>
          <xdr:row>135</xdr:row>
          <xdr:rowOff>28575</xdr:rowOff>
        </xdr:to>
        <xdr:sp macro="" textlink="">
          <xdr:nvSpPr>
            <xdr:cNvPr id="11356" name="Check Box 92" hidden="1">
              <a:extLst>
                <a:ext uri="{63B3BB69-23CF-44E3-9099-C40C66FF867C}">
                  <a14:compatExt spid="_x0000_s113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134</xdr:row>
          <xdr:rowOff>9525</xdr:rowOff>
        </xdr:from>
        <xdr:to>
          <xdr:col>10</xdr:col>
          <xdr:colOff>228600</xdr:colOff>
          <xdr:row>135</xdr:row>
          <xdr:rowOff>28575</xdr:rowOff>
        </xdr:to>
        <xdr:sp macro="" textlink="">
          <xdr:nvSpPr>
            <xdr:cNvPr id="11357" name="Check Box 93" hidden="1">
              <a:extLst>
                <a:ext uri="{63B3BB69-23CF-44E3-9099-C40C66FF867C}">
                  <a14:compatExt spid="_x0000_s113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136</xdr:row>
          <xdr:rowOff>9525</xdr:rowOff>
        </xdr:from>
        <xdr:to>
          <xdr:col>5</xdr:col>
          <xdr:colOff>19050</xdr:colOff>
          <xdr:row>137</xdr:row>
          <xdr:rowOff>28575</xdr:rowOff>
        </xdr:to>
        <xdr:sp macro="" textlink="">
          <xdr:nvSpPr>
            <xdr:cNvPr id="11358" name="Check Box 94" hidden="1">
              <a:extLst>
                <a:ext uri="{63B3BB69-23CF-44E3-9099-C40C66FF867C}">
                  <a14:compatExt spid="_x0000_s113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136</xdr:row>
          <xdr:rowOff>9525</xdr:rowOff>
        </xdr:from>
        <xdr:to>
          <xdr:col>10</xdr:col>
          <xdr:colOff>228600</xdr:colOff>
          <xdr:row>137</xdr:row>
          <xdr:rowOff>28575</xdr:rowOff>
        </xdr:to>
        <xdr:sp macro="" textlink="">
          <xdr:nvSpPr>
            <xdr:cNvPr id="11359" name="Check Box 95" hidden="1">
              <a:extLst>
                <a:ext uri="{63B3BB69-23CF-44E3-9099-C40C66FF867C}">
                  <a14:compatExt spid="_x0000_s113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138</xdr:row>
          <xdr:rowOff>9525</xdr:rowOff>
        </xdr:from>
        <xdr:to>
          <xdr:col>5</xdr:col>
          <xdr:colOff>19050</xdr:colOff>
          <xdr:row>139</xdr:row>
          <xdr:rowOff>28575</xdr:rowOff>
        </xdr:to>
        <xdr:sp macro="" textlink="">
          <xdr:nvSpPr>
            <xdr:cNvPr id="11360" name="Check Box 96" hidden="1">
              <a:extLst>
                <a:ext uri="{63B3BB69-23CF-44E3-9099-C40C66FF867C}">
                  <a14:compatExt spid="_x0000_s11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138</xdr:row>
          <xdr:rowOff>9525</xdr:rowOff>
        </xdr:from>
        <xdr:to>
          <xdr:col>10</xdr:col>
          <xdr:colOff>228600</xdr:colOff>
          <xdr:row>139</xdr:row>
          <xdr:rowOff>28575</xdr:rowOff>
        </xdr:to>
        <xdr:sp macro="" textlink="">
          <xdr:nvSpPr>
            <xdr:cNvPr id="11361" name="Check Box 97" hidden="1">
              <a:extLst>
                <a:ext uri="{63B3BB69-23CF-44E3-9099-C40C66FF867C}">
                  <a14:compatExt spid="_x0000_s113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132</xdr:row>
          <xdr:rowOff>9525</xdr:rowOff>
        </xdr:from>
        <xdr:to>
          <xdr:col>5</xdr:col>
          <xdr:colOff>19050</xdr:colOff>
          <xdr:row>133</xdr:row>
          <xdr:rowOff>28575</xdr:rowOff>
        </xdr:to>
        <xdr:sp macro="" textlink="">
          <xdr:nvSpPr>
            <xdr:cNvPr id="11362" name="Check Box 98" hidden="1">
              <a:extLst>
                <a:ext uri="{63B3BB69-23CF-44E3-9099-C40C66FF867C}">
                  <a14:compatExt spid="_x0000_s113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173</xdr:row>
          <xdr:rowOff>180975</xdr:rowOff>
        </xdr:from>
        <xdr:to>
          <xdr:col>5</xdr:col>
          <xdr:colOff>28575</xdr:colOff>
          <xdr:row>175</xdr:row>
          <xdr:rowOff>19050</xdr:rowOff>
        </xdr:to>
        <xdr:sp macro="" textlink="">
          <xdr:nvSpPr>
            <xdr:cNvPr id="11363" name="Check Box 99" hidden="1">
              <a:extLst>
                <a:ext uri="{63B3BB69-23CF-44E3-9099-C40C66FF867C}">
                  <a14:compatExt spid="_x0000_s11363"/>
                </a:ext>
              </a:extLst>
            </xdr:cNvPr>
            <xdr:cNvSpPr/>
          </xdr:nvSpPr>
          <xdr:spPr>
            <a:xfrm>
              <a:off x="0" y="0"/>
              <a:ext cx="0" cy="0"/>
            </a:xfrm>
            <a:prstGeom prst="rect">
              <a:avLst/>
            </a:prstGeom>
          </xdr:spPr>
        </xdr:sp>
        <xdr:clientData/>
      </xdr:twoCellAnchor>
    </mc:Choice>
    <mc:Fallback/>
  </mc:AlternateContent>
  <xdr:twoCellAnchor>
    <xdr:from>
      <xdr:col>13</xdr:col>
      <xdr:colOff>482469</xdr:colOff>
      <xdr:row>187</xdr:row>
      <xdr:rowOff>133350</xdr:rowOff>
    </xdr:from>
    <xdr:to>
      <xdr:col>15</xdr:col>
      <xdr:colOff>53227</xdr:colOff>
      <xdr:row>189</xdr:row>
      <xdr:rowOff>200025</xdr:rowOff>
    </xdr:to>
    <xdr:pic>
      <xdr:nvPicPr>
        <xdr:cNvPr id="10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55269" y="35423475"/>
          <a:ext cx="951883"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28</xdr:row>
          <xdr:rowOff>9525</xdr:rowOff>
        </xdr:from>
        <xdr:to>
          <xdr:col>5</xdr:col>
          <xdr:colOff>19050</xdr:colOff>
          <xdr:row>29</xdr:row>
          <xdr:rowOff>38100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28575</xdr:rowOff>
        </xdr:from>
        <xdr:to>
          <xdr:col>10</xdr:col>
          <xdr:colOff>228600</xdr:colOff>
          <xdr:row>37</xdr:row>
          <xdr:rowOff>9525</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9525</xdr:rowOff>
        </xdr:from>
        <xdr:to>
          <xdr:col>5</xdr:col>
          <xdr:colOff>19050</xdr:colOff>
          <xdr:row>31</xdr:row>
          <xdr:rowOff>38100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9525</xdr:rowOff>
        </xdr:from>
        <xdr:to>
          <xdr:col>5</xdr:col>
          <xdr:colOff>19050</xdr:colOff>
          <xdr:row>33</xdr:row>
          <xdr:rowOff>38100</xdr:rowOff>
        </xdr:to>
        <xdr:sp macro="" textlink="">
          <xdr:nvSpPr>
            <xdr:cNvPr id="13316" name="Check Box 4" hidden="1">
              <a:extLst>
                <a:ext uri="{63B3BB69-23CF-44E3-9099-C40C66FF867C}">
                  <a14:compatExt spid="_x0000_s13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19050</xdr:rowOff>
        </xdr:from>
        <xdr:to>
          <xdr:col>5</xdr:col>
          <xdr:colOff>28575</xdr:colOff>
          <xdr:row>37</xdr:row>
          <xdr:rowOff>19050</xdr:rowOff>
        </xdr:to>
        <xdr:sp macro="" textlink="">
          <xdr:nvSpPr>
            <xdr:cNvPr id="13317" name="Check Box 5" hidden="1">
              <a:extLst>
                <a:ext uri="{63B3BB69-23CF-44E3-9099-C40C66FF867C}">
                  <a14:compatExt spid="_x0000_s13317"/>
                </a:ext>
              </a:extLst>
            </xdr:cNvPr>
            <xdr:cNvSpPr/>
          </xdr:nvSpPr>
          <xdr:spPr>
            <a:xfrm>
              <a:off x="0" y="0"/>
              <a:ext cx="0" cy="0"/>
            </a:xfrm>
            <a:prstGeom prst="rect">
              <a:avLst/>
            </a:prstGeom>
          </xdr:spPr>
        </xdr:sp>
        <xdr:clientData fLocksWithSheet="0"/>
      </xdr:twoCellAnchor>
    </mc:Choice>
    <mc:Fallback/>
  </mc:AlternateContent>
  <xdr:oneCellAnchor>
    <xdr:from>
      <xdr:col>12</xdr:col>
      <xdr:colOff>3843131</xdr:colOff>
      <xdr:row>197</xdr:row>
      <xdr:rowOff>0</xdr:rowOff>
    </xdr:from>
    <xdr:ext cx="184731" cy="264560"/>
    <xdr:sp macro="" textlink="">
      <xdr:nvSpPr>
        <xdr:cNvPr id="8" name="TextBox 7"/>
        <xdr:cNvSpPr txBox="1"/>
      </xdr:nvSpPr>
      <xdr:spPr>
        <a:xfrm>
          <a:off x="9577181" y="3781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mc:AlternateContent xmlns:mc="http://schemas.openxmlformats.org/markup-compatibility/2006">
    <mc:Choice xmlns:a14="http://schemas.microsoft.com/office/drawing/2010/main" Requires="a14">
      <xdr:twoCellAnchor editAs="oneCell">
        <xdr:from>
          <xdr:col>3</xdr:col>
          <xdr:colOff>104775</xdr:colOff>
          <xdr:row>69</xdr:row>
          <xdr:rowOff>19050</xdr:rowOff>
        </xdr:from>
        <xdr:to>
          <xdr:col>5</xdr:col>
          <xdr:colOff>19050</xdr:colOff>
          <xdr:row>70</xdr:row>
          <xdr:rowOff>28575</xdr:rowOff>
        </xdr:to>
        <xdr:sp macro="" textlink="">
          <xdr:nvSpPr>
            <xdr:cNvPr id="13322" name="Check Box 10" hidden="1">
              <a:extLst>
                <a:ext uri="{63B3BB69-23CF-44E3-9099-C40C66FF867C}">
                  <a14:compatExt spid="_x0000_s133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71</xdr:row>
          <xdr:rowOff>9525</xdr:rowOff>
        </xdr:from>
        <xdr:to>
          <xdr:col>5</xdr:col>
          <xdr:colOff>19050</xdr:colOff>
          <xdr:row>72</xdr:row>
          <xdr:rowOff>38100</xdr:rowOff>
        </xdr:to>
        <xdr:sp macro="" textlink="">
          <xdr:nvSpPr>
            <xdr:cNvPr id="13323" name="Check Box 11" hidden="1">
              <a:extLst>
                <a:ext uri="{63B3BB69-23CF-44E3-9099-C40C66FF867C}">
                  <a14:compatExt spid="_x0000_s13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73</xdr:row>
          <xdr:rowOff>9525</xdr:rowOff>
        </xdr:from>
        <xdr:to>
          <xdr:col>5</xdr:col>
          <xdr:colOff>19050</xdr:colOff>
          <xdr:row>74</xdr:row>
          <xdr:rowOff>38100</xdr:rowOff>
        </xdr:to>
        <xdr:sp macro="" textlink="">
          <xdr:nvSpPr>
            <xdr:cNvPr id="13324" name="Check Box 12" hidden="1">
              <a:extLst>
                <a:ext uri="{63B3BB69-23CF-44E3-9099-C40C66FF867C}">
                  <a14:compatExt spid="_x0000_s133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75</xdr:row>
          <xdr:rowOff>9525</xdr:rowOff>
        </xdr:from>
        <xdr:to>
          <xdr:col>5</xdr:col>
          <xdr:colOff>19050</xdr:colOff>
          <xdr:row>76</xdr:row>
          <xdr:rowOff>28575</xdr:rowOff>
        </xdr:to>
        <xdr:sp macro="" textlink="">
          <xdr:nvSpPr>
            <xdr:cNvPr id="13325" name="Check Box 13" hidden="1">
              <a:extLst>
                <a:ext uri="{63B3BB69-23CF-44E3-9099-C40C66FF867C}">
                  <a14:compatExt spid="_x0000_s133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77</xdr:row>
          <xdr:rowOff>9525</xdr:rowOff>
        </xdr:from>
        <xdr:to>
          <xdr:col>5</xdr:col>
          <xdr:colOff>19050</xdr:colOff>
          <xdr:row>78</xdr:row>
          <xdr:rowOff>38100</xdr:rowOff>
        </xdr:to>
        <xdr:sp macro="" textlink="">
          <xdr:nvSpPr>
            <xdr:cNvPr id="13326" name="Check Box 14" hidden="1">
              <a:extLst>
                <a:ext uri="{63B3BB69-23CF-44E3-9099-C40C66FF867C}">
                  <a14:compatExt spid="_x0000_s133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79</xdr:row>
          <xdr:rowOff>9525</xdr:rowOff>
        </xdr:from>
        <xdr:to>
          <xdr:col>5</xdr:col>
          <xdr:colOff>19050</xdr:colOff>
          <xdr:row>80</xdr:row>
          <xdr:rowOff>38100</xdr:rowOff>
        </xdr:to>
        <xdr:sp macro="" textlink="">
          <xdr:nvSpPr>
            <xdr:cNvPr id="13327" name="Check Box 15" hidden="1">
              <a:extLst>
                <a:ext uri="{63B3BB69-23CF-44E3-9099-C40C66FF867C}">
                  <a14:compatExt spid="_x0000_s133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81</xdr:row>
          <xdr:rowOff>9525</xdr:rowOff>
        </xdr:from>
        <xdr:to>
          <xdr:col>5</xdr:col>
          <xdr:colOff>19050</xdr:colOff>
          <xdr:row>82</xdr:row>
          <xdr:rowOff>28575</xdr:rowOff>
        </xdr:to>
        <xdr:sp macro="" textlink="">
          <xdr:nvSpPr>
            <xdr:cNvPr id="13328" name="Check Box 16" hidden="1">
              <a:extLst>
                <a:ext uri="{63B3BB69-23CF-44E3-9099-C40C66FF867C}">
                  <a14:compatExt spid="_x0000_s133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83</xdr:row>
          <xdr:rowOff>9525</xdr:rowOff>
        </xdr:from>
        <xdr:to>
          <xdr:col>5</xdr:col>
          <xdr:colOff>19050</xdr:colOff>
          <xdr:row>84</xdr:row>
          <xdr:rowOff>28575</xdr:rowOff>
        </xdr:to>
        <xdr:sp macro="" textlink="">
          <xdr:nvSpPr>
            <xdr:cNvPr id="13329" name="Check Box 17" hidden="1">
              <a:extLst>
                <a:ext uri="{63B3BB69-23CF-44E3-9099-C40C66FF867C}">
                  <a14:compatExt spid="_x0000_s13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85</xdr:row>
          <xdr:rowOff>9525</xdr:rowOff>
        </xdr:from>
        <xdr:to>
          <xdr:col>5</xdr:col>
          <xdr:colOff>19050</xdr:colOff>
          <xdr:row>86</xdr:row>
          <xdr:rowOff>28575</xdr:rowOff>
        </xdr:to>
        <xdr:sp macro="" textlink="">
          <xdr:nvSpPr>
            <xdr:cNvPr id="13330" name="Check Box 18" hidden="1">
              <a:extLst>
                <a:ext uri="{63B3BB69-23CF-44E3-9099-C40C66FF867C}">
                  <a14:compatExt spid="_x0000_s133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87</xdr:row>
          <xdr:rowOff>9525</xdr:rowOff>
        </xdr:from>
        <xdr:to>
          <xdr:col>5</xdr:col>
          <xdr:colOff>19050</xdr:colOff>
          <xdr:row>88</xdr:row>
          <xdr:rowOff>38100</xdr:rowOff>
        </xdr:to>
        <xdr:sp macro="" textlink="">
          <xdr:nvSpPr>
            <xdr:cNvPr id="13331" name="Check Box 19" hidden="1">
              <a:extLst>
                <a:ext uri="{63B3BB69-23CF-44E3-9099-C40C66FF867C}">
                  <a14:compatExt spid="_x0000_s133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89</xdr:row>
          <xdr:rowOff>9525</xdr:rowOff>
        </xdr:from>
        <xdr:to>
          <xdr:col>5</xdr:col>
          <xdr:colOff>19050</xdr:colOff>
          <xdr:row>90</xdr:row>
          <xdr:rowOff>28575</xdr:rowOff>
        </xdr:to>
        <xdr:sp macro="" textlink="">
          <xdr:nvSpPr>
            <xdr:cNvPr id="13332" name="Check Box 20" hidden="1">
              <a:extLst>
                <a:ext uri="{63B3BB69-23CF-44E3-9099-C40C66FF867C}">
                  <a14:compatExt spid="_x0000_s133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91</xdr:row>
          <xdr:rowOff>0</xdr:rowOff>
        </xdr:from>
        <xdr:to>
          <xdr:col>5</xdr:col>
          <xdr:colOff>19050</xdr:colOff>
          <xdr:row>92</xdr:row>
          <xdr:rowOff>38100</xdr:rowOff>
        </xdr:to>
        <xdr:sp macro="" textlink="">
          <xdr:nvSpPr>
            <xdr:cNvPr id="13333" name="Check Box 21" hidden="1">
              <a:extLst>
                <a:ext uri="{63B3BB69-23CF-44E3-9099-C40C66FF867C}">
                  <a14:compatExt spid="_x0000_s133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93</xdr:row>
          <xdr:rowOff>9525</xdr:rowOff>
        </xdr:from>
        <xdr:to>
          <xdr:col>5</xdr:col>
          <xdr:colOff>19050</xdr:colOff>
          <xdr:row>94</xdr:row>
          <xdr:rowOff>38100</xdr:rowOff>
        </xdr:to>
        <xdr:sp macro="" textlink="">
          <xdr:nvSpPr>
            <xdr:cNvPr id="13334" name="Check Box 22" hidden="1">
              <a:extLst>
                <a:ext uri="{63B3BB69-23CF-44E3-9099-C40C66FF867C}">
                  <a14:compatExt spid="_x0000_s133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95</xdr:row>
          <xdr:rowOff>9525</xdr:rowOff>
        </xdr:from>
        <xdr:to>
          <xdr:col>5</xdr:col>
          <xdr:colOff>19050</xdr:colOff>
          <xdr:row>96</xdr:row>
          <xdr:rowOff>38100</xdr:rowOff>
        </xdr:to>
        <xdr:sp macro="" textlink="">
          <xdr:nvSpPr>
            <xdr:cNvPr id="13335" name="Check Box 23" hidden="1">
              <a:extLst>
                <a:ext uri="{63B3BB69-23CF-44E3-9099-C40C66FF867C}">
                  <a14:compatExt spid="_x0000_s133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97</xdr:row>
          <xdr:rowOff>19050</xdr:rowOff>
        </xdr:from>
        <xdr:to>
          <xdr:col>5</xdr:col>
          <xdr:colOff>19050</xdr:colOff>
          <xdr:row>98</xdr:row>
          <xdr:rowOff>38100</xdr:rowOff>
        </xdr:to>
        <xdr:sp macro="" textlink="">
          <xdr:nvSpPr>
            <xdr:cNvPr id="13336" name="Check Box 24" hidden="1">
              <a:extLst>
                <a:ext uri="{63B3BB69-23CF-44E3-9099-C40C66FF867C}">
                  <a14:compatExt spid="_x0000_s133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99</xdr:row>
          <xdr:rowOff>9525</xdr:rowOff>
        </xdr:from>
        <xdr:to>
          <xdr:col>5</xdr:col>
          <xdr:colOff>19050</xdr:colOff>
          <xdr:row>100</xdr:row>
          <xdr:rowOff>28575</xdr:rowOff>
        </xdr:to>
        <xdr:sp macro="" textlink="">
          <xdr:nvSpPr>
            <xdr:cNvPr id="13337" name="Check Box 25" hidden="1">
              <a:extLst>
                <a:ext uri="{63B3BB69-23CF-44E3-9099-C40C66FF867C}">
                  <a14:compatExt spid="_x0000_s13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119</xdr:row>
          <xdr:rowOff>9525</xdr:rowOff>
        </xdr:from>
        <xdr:to>
          <xdr:col>5</xdr:col>
          <xdr:colOff>19050</xdr:colOff>
          <xdr:row>120</xdr:row>
          <xdr:rowOff>38100</xdr:rowOff>
        </xdr:to>
        <xdr:sp macro="" textlink="">
          <xdr:nvSpPr>
            <xdr:cNvPr id="13338" name="Check Box 26" hidden="1">
              <a:extLst>
                <a:ext uri="{63B3BB69-23CF-44E3-9099-C40C66FF867C}">
                  <a14:compatExt spid="_x0000_s13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101</xdr:row>
          <xdr:rowOff>0</xdr:rowOff>
        </xdr:from>
        <xdr:to>
          <xdr:col>5</xdr:col>
          <xdr:colOff>19050</xdr:colOff>
          <xdr:row>102</xdr:row>
          <xdr:rowOff>38100</xdr:rowOff>
        </xdr:to>
        <xdr:sp macro="" textlink="">
          <xdr:nvSpPr>
            <xdr:cNvPr id="13339" name="Check Box 27" hidden="1">
              <a:extLst>
                <a:ext uri="{63B3BB69-23CF-44E3-9099-C40C66FF867C}">
                  <a14:compatExt spid="_x0000_s13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103</xdr:row>
          <xdr:rowOff>9525</xdr:rowOff>
        </xdr:from>
        <xdr:to>
          <xdr:col>5</xdr:col>
          <xdr:colOff>19050</xdr:colOff>
          <xdr:row>104</xdr:row>
          <xdr:rowOff>28575</xdr:rowOff>
        </xdr:to>
        <xdr:sp macro="" textlink="">
          <xdr:nvSpPr>
            <xdr:cNvPr id="13340" name="Check Box 28" hidden="1">
              <a:extLst>
                <a:ext uri="{63B3BB69-23CF-44E3-9099-C40C66FF867C}">
                  <a14:compatExt spid="_x0000_s13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105</xdr:row>
          <xdr:rowOff>9525</xdr:rowOff>
        </xdr:from>
        <xdr:to>
          <xdr:col>5</xdr:col>
          <xdr:colOff>19050</xdr:colOff>
          <xdr:row>106</xdr:row>
          <xdr:rowOff>38100</xdr:rowOff>
        </xdr:to>
        <xdr:sp macro="" textlink="">
          <xdr:nvSpPr>
            <xdr:cNvPr id="13341" name="Check Box 29" hidden="1">
              <a:extLst>
                <a:ext uri="{63B3BB69-23CF-44E3-9099-C40C66FF867C}">
                  <a14:compatExt spid="_x0000_s133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107</xdr:row>
          <xdr:rowOff>9525</xdr:rowOff>
        </xdr:from>
        <xdr:to>
          <xdr:col>5</xdr:col>
          <xdr:colOff>19050</xdr:colOff>
          <xdr:row>108</xdr:row>
          <xdr:rowOff>28575</xdr:rowOff>
        </xdr:to>
        <xdr:sp macro="" textlink="">
          <xdr:nvSpPr>
            <xdr:cNvPr id="13342" name="Check Box 30" hidden="1">
              <a:extLst>
                <a:ext uri="{63B3BB69-23CF-44E3-9099-C40C66FF867C}">
                  <a14:compatExt spid="_x0000_s133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109</xdr:row>
          <xdr:rowOff>9525</xdr:rowOff>
        </xdr:from>
        <xdr:to>
          <xdr:col>5</xdr:col>
          <xdr:colOff>19050</xdr:colOff>
          <xdr:row>110</xdr:row>
          <xdr:rowOff>38100</xdr:rowOff>
        </xdr:to>
        <xdr:sp macro="" textlink="">
          <xdr:nvSpPr>
            <xdr:cNvPr id="13343" name="Check Box 31" hidden="1">
              <a:extLst>
                <a:ext uri="{63B3BB69-23CF-44E3-9099-C40C66FF867C}">
                  <a14:compatExt spid="_x0000_s133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111</xdr:row>
          <xdr:rowOff>9525</xdr:rowOff>
        </xdr:from>
        <xdr:to>
          <xdr:col>5</xdr:col>
          <xdr:colOff>19050</xdr:colOff>
          <xdr:row>112</xdr:row>
          <xdr:rowOff>28575</xdr:rowOff>
        </xdr:to>
        <xdr:sp macro="" textlink="">
          <xdr:nvSpPr>
            <xdr:cNvPr id="13344" name="Check Box 32" hidden="1">
              <a:extLst>
                <a:ext uri="{63B3BB69-23CF-44E3-9099-C40C66FF867C}">
                  <a14:compatExt spid="_x0000_s133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113</xdr:row>
          <xdr:rowOff>0</xdr:rowOff>
        </xdr:from>
        <xdr:to>
          <xdr:col>5</xdr:col>
          <xdr:colOff>19050</xdr:colOff>
          <xdr:row>114</xdr:row>
          <xdr:rowOff>38100</xdr:rowOff>
        </xdr:to>
        <xdr:sp macro="" textlink="">
          <xdr:nvSpPr>
            <xdr:cNvPr id="13345" name="Check Box 33" hidden="1">
              <a:extLst>
                <a:ext uri="{63B3BB69-23CF-44E3-9099-C40C66FF867C}">
                  <a14:compatExt spid="_x0000_s133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115</xdr:row>
          <xdr:rowOff>9525</xdr:rowOff>
        </xdr:from>
        <xdr:to>
          <xdr:col>5</xdr:col>
          <xdr:colOff>19050</xdr:colOff>
          <xdr:row>116</xdr:row>
          <xdr:rowOff>28575</xdr:rowOff>
        </xdr:to>
        <xdr:sp macro="" textlink="">
          <xdr:nvSpPr>
            <xdr:cNvPr id="13346" name="Check Box 34" hidden="1">
              <a:extLst>
                <a:ext uri="{63B3BB69-23CF-44E3-9099-C40C66FF867C}">
                  <a14:compatExt spid="_x0000_s133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117</xdr:row>
          <xdr:rowOff>9525</xdr:rowOff>
        </xdr:from>
        <xdr:to>
          <xdr:col>5</xdr:col>
          <xdr:colOff>19050</xdr:colOff>
          <xdr:row>118</xdr:row>
          <xdr:rowOff>28575</xdr:rowOff>
        </xdr:to>
        <xdr:sp macro="" textlink="">
          <xdr:nvSpPr>
            <xdr:cNvPr id="13347" name="Check Box 35" hidden="1">
              <a:extLst>
                <a:ext uri="{63B3BB69-23CF-44E3-9099-C40C66FF867C}">
                  <a14:compatExt spid="_x0000_s133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121</xdr:row>
          <xdr:rowOff>9525</xdr:rowOff>
        </xdr:from>
        <xdr:to>
          <xdr:col>5</xdr:col>
          <xdr:colOff>19050</xdr:colOff>
          <xdr:row>122</xdr:row>
          <xdr:rowOff>28575</xdr:rowOff>
        </xdr:to>
        <xdr:sp macro="" textlink="">
          <xdr:nvSpPr>
            <xdr:cNvPr id="13348" name="Check Box 36" hidden="1">
              <a:extLst>
                <a:ext uri="{63B3BB69-23CF-44E3-9099-C40C66FF867C}">
                  <a14:compatExt spid="_x0000_s133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123</xdr:row>
          <xdr:rowOff>9525</xdr:rowOff>
        </xdr:from>
        <xdr:to>
          <xdr:col>5</xdr:col>
          <xdr:colOff>19050</xdr:colOff>
          <xdr:row>124</xdr:row>
          <xdr:rowOff>28575</xdr:rowOff>
        </xdr:to>
        <xdr:sp macro="" textlink="">
          <xdr:nvSpPr>
            <xdr:cNvPr id="13349" name="Check Box 37" hidden="1">
              <a:extLst>
                <a:ext uri="{63B3BB69-23CF-44E3-9099-C40C66FF867C}">
                  <a14:compatExt spid="_x0000_s133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69</xdr:row>
          <xdr:rowOff>19050</xdr:rowOff>
        </xdr:from>
        <xdr:to>
          <xdr:col>10</xdr:col>
          <xdr:colOff>228600</xdr:colOff>
          <xdr:row>70</xdr:row>
          <xdr:rowOff>28575</xdr:rowOff>
        </xdr:to>
        <xdr:sp macro="" textlink="">
          <xdr:nvSpPr>
            <xdr:cNvPr id="13350" name="Check Box 38" hidden="1">
              <a:extLst>
                <a:ext uri="{63B3BB69-23CF-44E3-9099-C40C66FF867C}">
                  <a14:compatExt spid="_x0000_s133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71</xdr:row>
          <xdr:rowOff>19050</xdr:rowOff>
        </xdr:from>
        <xdr:to>
          <xdr:col>10</xdr:col>
          <xdr:colOff>228600</xdr:colOff>
          <xdr:row>72</xdr:row>
          <xdr:rowOff>28575</xdr:rowOff>
        </xdr:to>
        <xdr:sp macro="" textlink="">
          <xdr:nvSpPr>
            <xdr:cNvPr id="13351" name="Check Box 39" hidden="1">
              <a:extLst>
                <a:ext uri="{63B3BB69-23CF-44E3-9099-C40C66FF867C}">
                  <a14:compatExt spid="_x0000_s133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73</xdr:row>
          <xdr:rowOff>9525</xdr:rowOff>
        </xdr:from>
        <xdr:to>
          <xdr:col>10</xdr:col>
          <xdr:colOff>228600</xdr:colOff>
          <xdr:row>74</xdr:row>
          <xdr:rowOff>28575</xdr:rowOff>
        </xdr:to>
        <xdr:sp macro="" textlink="">
          <xdr:nvSpPr>
            <xdr:cNvPr id="13352" name="Check Box 40" hidden="1">
              <a:extLst>
                <a:ext uri="{63B3BB69-23CF-44E3-9099-C40C66FF867C}">
                  <a14:compatExt spid="_x0000_s133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75</xdr:row>
          <xdr:rowOff>19050</xdr:rowOff>
        </xdr:from>
        <xdr:to>
          <xdr:col>10</xdr:col>
          <xdr:colOff>228600</xdr:colOff>
          <xdr:row>76</xdr:row>
          <xdr:rowOff>28575</xdr:rowOff>
        </xdr:to>
        <xdr:sp macro="" textlink="">
          <xdr:nvSpPr>
            <xdr:cNvPr id="13353" name="Check Box 41" hidden="1">
              <a:extLst>
                <a:ext uri="{63B3BB69-23CF-44E3-9099-C40C66FF867C}">
                  <a14:compatExt spid="_x0000_s133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79</xdr:row>
          <xdr:rowOff>9525</xdr:rowOff>
        </xdr:from>
        <xdr:to>
          <xdr:col>10</xdr:col>
          <xdr:colOff>228600</xdr:colOff>
          <xdr:row>80</xdr:row>
          <xdr:rowOff>28575</xdr:rowOff>
        </xdr:to>
        <xdr:sp macro="" textlink="">
          <xdr:nvSpPr>
            <xdr:cNvPr id="13354" name="Check Box 42" hidden="1">
              <a:extLst>
                <a:ext uri="{63B3BB69-23CF-44E3-9099-C40C66FF867C}">
                  <a14:compatExt spid="_x0000_s133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81</xdr:row>
          <xdr:rowOff>19050</xdr:rowOff>
        </xdr:from>
        <xdr:to>
          <xdr:col>10</xdr:col>
          <xdr:colOff>228600</xdr:colOff>
          <xdr:row>82</xdr:row>
          <xdr:rowOff>28575</xdr:rowOff>
        </xdr:to>
        <xdr:sp macro="" textlink="">
          <xdr:nvSpPr>
            <xdr:cNvPr id="13355" name="Check Box 43" hidden="1">
              <a:extLst>
                <a:ext uri="{63B3BB69-23CF-44E3-9099-C40C66FF867C}">
                  <a14:compatExt spid="_x0000_s133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83</xdr:row>
          <xdr:rowOff>19050</xdr:rowOff>
        </xdr:from>
        <xdr:to>
          <xdr:col>10</xdr:col>
          <xdr:colOff>228600</xdr:colOff>
          <xdr:row>84</xdr:row>
          <xdr:rowOff>28575</xdr:rowOff>
        </xdr:to>
        <xdr:sp macro="" textlink="">
          <xdr:nvSpPr>
            <xdr:cNvPr id="13356" name="Check Box 44" hidden="1">
              <a:extLst>
                <a:ext uri="{63B3BB69-23CF-44E3-9099-C40C66FF867C}">
                  <a14:compatExt spid="_x0000_s133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85</xdr:row>
          <xdr:rowOff>19050</xdr:rowOff>
        </xdr:from>
        <xdr:to>
          <xdr:col>10</xdr:col>
          <xdr:colOff>228600</xdr:colOff>
          <xdr:row>86</xdr:row>
          <xdr:rowOff>28575</xdr:rowOff>
        </xdr:to>
        <xdr:sp macro="" textlink="">
          <xdr:nvSpPr>
            <xdr:cNvPr id="13357" name="Check Box 45" hidden="1">
              <a:extLst>
                <a:ext uri="{63B3BB69-23CF-44E3-9099-C40C66FF867C}">
                  <a14:compatExt spid="_x0000_s133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9525</xdr:rowOff>
        </xdr:from>
        <xdr:to>
          <xdr:col>10</xdr:col>
          <xdr:colOff>228600</xdr:colOff>
          <xdr:row>88</xdr:row>
          <xdr:rowOff>28575</xdr:rowOff>
        </xdr:to>
        <xdr:sp macro="" textlink="">
          <xdr:nvSpPr>
            <xdr:cNvPr id="13358" name="Check Box 46" hidden="1">
              <a:extLst>
                <a:ext uri="{63B3BB69-23CF-44E3-9099-C40C66FF867C}">
                  <a14:compatExt spid="_x0000_s133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91</xdr:row>
          <xdr:rowOff>19050</xdr:rowOff>
        </xdr:from>
        <xdr:to>
          <xdr:col>10</xdr:col>
          <xdr:colOff>228600</xdr:colOff>
          <xdr:row>92</xdr:row>
          <xdr:rowOff>28575</xdr:rowOff>
        </xdr:to>
        <xdr:sp macro="" textlink="">
          <xdr:nvSpPr>
            <xdr:cNvPr id="13359" name="Check Box 47" hidden="1">
              <a:extLst>
                <a:ext uri="{63B3BB69-23CF-44E3-9099-C40C66FF867C}">
                  <a14:compatExt spid="_x0000_s133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95</xdr:row>
          <xdr:rowOff>9525</xdr:rowOff>
        </xdr:from>
        <xdr:to>
          <xdr:col>10</xdr:col>
          <xdr:colOff>228600</xdr:colOff>
          <xdr:row>96</xdr:row>
          <xdr:rowOff>28575</xdr:rowOff>
        </xdr:to>
        <xdr:sp macro="" textlink="">
          <xdr:nvSpPr>
            <xdr:cNvPr id="13360" name="Check Box 48" hidden="1">
              <a:extLst>
                <a:ext uri="{63B3BB69-23CF-44E3-9099-C40C66FF867C}">
                  <a14:compatExt spid="_x0000_s13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97</xdr:row>
          <xdr:rowOff>28575</xdr:rowOff>
        </xdr:from>
        <xdr:to>
          <xdr:col>10</xdr:col>
          <xdr:colOff>228600</xdr:colOff>
          <xdr:row>98</xdr:row>
          <xdr:rowOff>38100</xdr:rowOff>
        </xdr:to>
        <xdr:sp macro="" textlink="">
          <xdr:nvSpPr>
            <xdr:cNvPr id="13361" name="Check Box 49" hidden="1">
              <a:extLst>
                <a:ext uri="{63B3BB69-23CF-44E3-9099-C40C66FF867C}">
                  <a14:compatExt spid="_x0000_s133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101</xdr:row>
          <xdr:rowOff>9525</xdr:rowOff>
        </xdr:from>
        <xdr:to>
          <xdr:col>10</xdr:col>
          <xdr:colOff>228600</xdr:colOff>
          <xdr:row>102</xdr:row>
          <xdr:rowOff>38100</xdr:rowOff>
        </xdr:to>
        <xdr:sp macro="" textlink="">
          <xdr:nvSpPr>
            <xdr:cNvPr id="13362" name="Check Box 50" hidden="1">
              <a:extLst>
                <a:ext uri="{63B3BB69-23CF-44E3-9099-C40C66FF867C}">
                  <a14:compatExt spid="_x0000_s133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105</xdr:row>
          <xdr:rowOff>9525</xdr:rowOff>
        </xdr:from>
        <xdr:to>
          <xdr:col>10</xdr:col>
          <xdr:colOff>228600</xdr:colOff>
          <xdr:row>106</xdr:row>
          <xdr:rowOff>28575</xdr:rowOff>
        </xdr:to>
        <xdr:sp macro="" textlink="">
          <xdr:nvSpPr>
            <xdr:cNvPr id="13363" name="Check Box 51" hidden="1">
              <a:extLst>
                <a:ext uri="{63B3BB69-23CF-44E3-9099-C40C66FF867C}">
                  <a14:compatExt spid="_x0000_s133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109</xdr:row>
          <xdr:rowOff>9525</xdr:rowOff>
        </xdr:from>
        <xdr:to>
          <xdr:col>10</xdr:col>
          <xdr:colOff>228600</xdr:colOff>
          <xdr:row>110</xdr:row>
          <xdr:rowOff>28575</xdr:rowOff>
        </xdr:to>
        <xdr:sp macro="" textlink="">
          <xdr:nvSpPr>
            <xdr:cNvPr id="13364" name="Check Box 52" hidden="1">
              <a:extLst>
                <a:ext uri="{63B3BB69-23CF-44E3-9099-C40C66FF867C}">
                  <a14:compatExt spid="_x0000_s133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113</xdr:row>
          <xdr:rowOff>9525</xdr:rowOff>
        </xdr:from>
        <xdr:to>
          <xdr:col>10</xdr:col>
          <xdr:colOff>228600</xdr:colOff>
          <xdr:row>114</xdr:row>
          <xdr:rowOff>28575</xdr:rowOff>
        </xdr:to>
        <xdr:sp macro="" textlink="">
          <xdr:nvSpPr>
            <xdr:cNvPr id="13365" name="Check Box 53" hidden="1">
              <a:extLst>
                <a:ext uri="{63B3BB69-23CF-44E3-9099-C40C66FF867C}">
                  <a14:compatExt spid="_x0000_s133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115</xdr:row>
          <xdr:rowOff>19050</xdr:rowOff>
        </xdr:from>
        <xdr:to>
          <xdr:col>10</xdr:col>
          <xdr:colOff>228600</xdr:colOff>
          <xdr:row>116</xdr:row>
          <xdr:rowOff>28575</xdr:rowOff>
        </xdr:to>
        <xdr:sp macro="" textlink="">
          <xdr:nvSpPr>
            <xdr:cNvPr id="13366" name="Check Box 54" hidden="1">
              <a:extLst>
                <a:ext uri="{63B3BB69-23CF-44E3-9099-C40C66FF867C}">
                  <a14:compatExt spid="_x0000_s133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93</xdr:row>
          <xdr:rowOff>9525</xdr:rowOff>
        </xdr:from>
        <xdr:to>
          <xdr:col>10</xdr:col>
          <xdr:colOff>228600</xdr:colOff>
          <xdr:row>94</xdr:row>
          <xdr:rowOff>28575</xdr:rowOff>
        </xdr:to>
        <xdr:sp macro="" textlink="">
          <xdr:nvSpPr>
            <xdr:cNvPr id="13367" name="Check Box 55" hidden="1">
              <a:extLst>
                <a:ext uri="{63B3BB69-23CF-44E3-9099-C40C66FF867C}">
                  <a14:compatExt spid="_x0000_s133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99</xdr:row>
          <xdr:rowOff>19050</xdr:rowOff>
        </xdr:from>
        <xdr:to>
          <xdr:col>10</xdr:col>
          <xdr:colOff>228600</xdr:colOff>
          <xdr:row>100</xdr:row>
          <xdr:rowOff>28575</xdr:rowOff>
        </xdr:to>
        <xdr:sp macro="" textlink="">
          <xdr:nvSpPr>
            <xdr:cNvPr id="13368" name="Check Box 56" hidden="1">
              <a:extLst>
                <a:ext uri="{63B3BB69-23CF-44E3-9099-C40C66FF867C}">
                  <a14:compatExt spid="_x0000_s133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119</xdr:row>
          <xdr:rowOff>9525</xdr:rowOff>
        </xdr:from>
        <xdr:to>
          <xdr:col>10</xdr:col>
          <xdr:colOff>228600</xdr:colOff>
          <xdr:row>120</xdr:row>
          <xdr:rowOff>28575</xdr:rowOff>
        </xdr:to>
        <xdr:sp macro="" textlink="">
          <xdr:nvSpPr>
            <xdr:cNvPr id="13369" name="Check Box 57" hidden="1">
              <a:extLst>
                <a:ext uri="{63B3BB69-23CF-44E3-9099-C40C66FF867C}">
                  <a14:compatExt spid="_x0000_s133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45</xdr:row>
          <xdr:rowOff>9525</xdr:rowOff>
        </xdr:from>
        <xdr:to>
          <xdr:col>5</xdr:col>
          <xdr:colOff>19050</xdr:colOff>
          <xdr:row>47</xdr:row>
          <xdr:rowOff>9525</xdr:rowOff>
        </xdr:to>
        <xdr:sp macro="" textlink="">
          <xdr:nvSpPr>
            <xdr:cNvPr id="13370" name="Check Box 58" hidden="1">
              <a:extLst>
                <a:ext uri="{63B3BB69-23CF-44E3-9099-C40C66FF867C}">
                  <a14:compatExt spid="_x0000_s133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46</xdr:row>
          <xdr:rowOff>142875</xdr:rowOff>
        </xdr:from>
        <xdr:to>
          <xdr:col>5</xdr:col>
          <xdr:colOff>19050</xdr:colOff>
          <xdr:row>48</xdr:row>
          <xdr:rowOff>0</xdr:rowOff>
        </xdr:to>
        <xdr:sp macro="" textlink="">
          <xdr:nvSpPr>
            <xdr:cNvPr id="13371" name="Check Box 59" hidden="1">
              <a:extLst>
                <a:ext uri="{63B3BB69-23CF-44E3-9099-C40C66FF867C}">
                  <a14:compatExt spid="_x0000_s133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135</xdr:row>
          <xdr:rowOff>9525</xdr:rowOff>
        </xdr:from>
        <xdr:to>
          <xdr:col>5</xdr:col>
          <xdr:colOff>19050</xdr:colOff>
          <xdr:row>136</xdr:row>
          <xdr:rowOff>38100</xdr:rowOff>
        </xdr:to>
        <xdr:sp macro="" textlink="">
          <xdr:nvSpPr>
            <xdr:cNvPr id="13372" name="Check Box 60" hidden="1">
              <a:extLst>
                <a:ext uri="{63B3BB69-23CF-44E3-9099-C40C66FF867C}">
                  <a14:compatExt spid="_x0000_s133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149</xdr:row>
          <xdr:rowOff>9525</xdr:rowOff>
        </xdr:from>
        <xdr:to>
          <xdr:col>5</xdr:col>
          <xdr:colOff>19050</xdr:colOff>
          <xdr:row>150</xdr:row>
          <xdr:rowOff>28575</xdr:rowOff>
        </xdr:to>
        <xdr:sp macro="" textlink="">
          <xdr:nvSpPr>
            <xdr:cNvPr id="13373" name="Check Box 61" hidden="1">
              <a:extLst>
                <a:ext uri="{63B3BB69-23CF-44E3-9099-C40C66FF867C}">
                  <a14:compatExt spid="_x0000_s133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9525</xdr:rowOff>
        </xdr:from>
        <xdr:to>
          <xdr:col>5</xdr:col>
          <xdr:colOff>19050</xdr:colOff>
          <xdr:row>63</xdr:row>
          <xdr:rowOff>28575</xdr:rowOff>
        </xdr:to>
        <xdr:sp macro="" textlink="">
          <xdr:nvSpPr>
            <xdr:cNvPr id="13374" name="Check Box 62" hidden="1">
              <a:extLst>
                <a:ext uri="{63B3BB69-23CF-44E3-9099-C40C66FF867C}">
                  <a14:compatExt spid="_x0000_s133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135</xdr:row>
          <xdr:rowOff>9525</xdr:rowOff>
        </xdr:from>
        <xdr:to>
          <xdr:col>10</xdr:col>
          <xdr:colOff>228600</xdr:colOff>
          <xdr:row>136</xdr:row>
          <xdr:rowOff>28575</xdr:rowOff>
        </xdr:to>
        <xdr:sp macro="" textlink="">
          <xdr:nvSpPr>
            <xdr:cNvPr id="13375" name="Check Box 63" hidden="1">
              <a:extLst>
                <a:ext uri="{63B3BB69-23CF-44E3-9099-C40C66FF867C}">
                  <a14:compatExt spid="_x0000_s133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149</xdr:row>
          <xdr:rowOff>9525</xdr:rowOff>
        </xdr:from>
        <xdr:to>
          <xdr:col>10</xdr:col>
          <xdr:colOff>228600</xdr:colOff>
          <xdr:row>150</xdr:row>
          <xdr:rowOff>28575</xdr:rowOff>
        </xdr:to>
        <xdr:sp macro="" textlink="">
          <xdr:nvSpPr>
            <xdr:cNvPr id="13376" name="Check Box 64" hidden="1">
              <a:extLst>
                <a:ext uri="{63B3BB69-23CF-44E3-9099-C40C66FF867C}">
                  <a14:compatExt spid="_x0000_s133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121</xdr:row>
          <xdr:rowOff>19050</xdr:rowOff>
        </xdr:from>
        <xdr:to>
          <xdr:col>10</xdr:col>
          <xdr:colOff>228600</xdr:colOff>
          <xdr:row>122</xdr:row>
          <xdr:rowOff>28575</xdr:rowOff>
        </xdr:to>
        <xdr:sp macro="" textlink="">
          <xdr:nvSpPr>
            <xdr:cNvPr id="13377" name="Check Box 65" hidden="1">
              <a:extLst>
                <a:ext uri="{63B3BB69-23CF-44E3-9099-C40C66FF867C}">
                  <a14:compatExt spid="_x0000_s133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123</xdr:row>
          <xdr:rowOff>19050</xdr:rowOff>
        </xdr:from>
        <xdr:to>
          <xdr:col>10</xdr:col>
          <xdr:colOff>228600</xdr:colOff>
          <xdr:row>124</xdr:row>
          <xdr:rowOff>28575</xdr:rowOff>
        </xdr:to>
        <xdr:sp macro="" textlink="">
          <xdr:nvSpPr>
            <xdr:cNvPr id="13378" name="Check Box 66" hidden="1">
              <a:extLst>
                <a:ext uri="{63B3BB69-23CF-44E3-9099-C40C66FF867C}">
                  <a14:compatExt spid="_x0000_s133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159</xdr:row>
          <xdr:rowOff>38100</xdr:rowOff>
        </xdr:from>
        <xdr:to>
          <xdr:col>5</xdr:col>
          <xdr:colOff>19050</xdr:colOff>
          <xdr:row>161</xdr:row>
          <xdr:rowOff>28575</xdr:rowOff>
        </xdr:to>
        <xdr:sp macro="" textlink="">
          <xdr:nvSpPr>
            <xdr:cNvPr id="13379" name="Check Box 67" hidden="1">
              <a:extLst>
                <a:ext uri="{63B3BB69-23CF-44E3-9099-C40C66FF867C}">
                  <a14:compatExt spid="_x0000_s13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162</xdr:row>
          <xdr:rowOff>0</xdr:rowOff>
        </xdr:from>
        <xdr:to>
          <xdr:col>5</xdr:col>
          <xdr:colOff>19050</xdr:colOff>
          <xdr:row>163</xdr:row>
          <xdr:rowOff>19050</xdr:rowOff>
        </xdr:to>
        <xdr:sp macro="" textlink="">
          <xdr:nvSpPr>
            <xdr:cNvPr id="13380" name="Check Box 68" hidden="1">
              <a:extLst>
                <a:ext uri="{63B3BB69-23CF-44E3-9099-C40C66FF867C}">
                  <a14:compatExt spid="_x0000_s13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164</xdr:row>
          <xdr:rowOff>9525</xdr:rowOff>
        </xdr:from>
        <xdr:to>
          <xdr:col>5</xdr:col>
          <xdr:colOff>19050</xdr:colOff>
          <xdr:row>165</xdr:row>
          <xdr:rowOff>38100</xdr:rowOff>
        </xdr:to>
        <xdr:sp macro="" textlink="">
          <xdr:nvSpPr>
            <xdr:cNvPr id="13381" name="Check Box 69" hidden="1">
              <a:extLst>
                <a:ext uri="{63B3BB69-23CF-44E3-9099-C40C66FF867C}">
                  <a14:compatExt spid="_x0000_s13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166</xdr:row>
          <xdr:rowOff>9525</xdr:rowOff>
        </xdr:from>
        <xdr:to>
          <xdr:col>5</xdr:col>
          <xdr:colOff>19050</xdr:colOff>
          <xdr:row>167</xdr:row>
          <xdr:rowOff>28575</xdr:rowOff>
        </xdr:to>
        <xdr:sp macro="" textlink="">
          <xdr:nvSpPr>
            <xdr:cNvPr id="13382" name="Check Box 70" hidden="1">
              <a:extLst>
                <a:ext uri="{63B3BB69-23CF-44E3-9099-C40C66FF867C}">
                  <a14:compatExt spid="_x0000_s13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38100</xdr:rowOff>
        </xdr:from>
        <xdr:to>
          <xdr:col>5</xdr:col>
          <xdr:colOff>28575</xdr:colOff>
          <xdr:row>180</xdr:row>
          <xdr:rowOff>9525</xdr:rowOff>
        </xdr:to>
        <xdr:sp macro="" textlink="">
          <xdr:nvSpPr>
            <xdr:cNvPr id="13383" name="Check Box 71" hidden="1">
              <a:extLst>
                <a:ext uri="{63B3BB69-23CF-44E3-9099-C40C66FF867C}">
                  <a14:compatExt spid="_x0000_s13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179</xdr:row>
          <xdr:rowOff>171450</xdr:rowOff>
        </xdr:from>
        <xdr:to>
          <xdr:col>5</xdr:col>
          <xdr:colOff>28575</xdr:colOff>
          <xdr:row>181</xdr:row>
          <xdr:rowOff>9525</xdr:rowOff>
        </xdr:to>
        <xdr:sp macro="" textlink="">
          <xdr:nvSpPr>
            <xdr:cNvPr id="13384" name="Check Box 72" hidden="1">
              <a:extLst>
                <a:ext uri="{63B3BB69-23CF-44E3-9099-C40C66FF867C}">
                  <a14:compatExt spid="_x0000_s13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180</xdr:row>
          <xdr:rowOff>171450</xdr:rowOff>
        </xdr:from>
        <xdr:to>
          <xdr:col>5</xdr:col>
          <xdr:colOff>28575</xdr:colOff>
          <xdr:row>182</xdr:row>
          <xdr:rowOff>9525</xdr:rowOff>
        </xdr:to>
        <xdr:sp macro="" textlink="">
          <xdr:nvSpPr>
            <xdr:cNvPr id="13385" name="Check Box 73" hidden="1">
              <a:extLst>
                <a:ext uri="{63B3BB69-23CF-44E3-9099-C40C66FF867C}">
                  <a14:compatExt spid="_x0000_s13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181</xdr:row>
          <xdr:rowOff>180975</xdr:rowOff>
        </xdr:from>
        <xdr:to>
          <xdr:col>5</xdr:col>
          <xdr:colOff>28575</xdr:colOff>
          <xdr:row>183</xdr:row>
          <xdr:rowOff>19050</xdr:rowOff>
        </xdr:to>
        <xdr:sp macro="" textlink="">
          <xdr:nvSpPr>
            <xdr:cNvPr id="13386" name="Check Box 74" hidden="1">
              <a:extLst>
                <a:ext uri="{63B3BB69-23CF-44E3-9099-C40C66FF867C}">
                  <a14:compatExt spid="_x0000_s13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168</xdr:row>
          <xdr:rowOff>9525</xdr:rowOff>
        </xdr:from>
        <xdr:to>
          <xdr:col>5</xdr:col>
          <xdr:colOff>19050</xdr:colOff>
          <xdr:row>169</xdr:row>
          <xdr:rowOff>38100</xdr:rowOff>
        </xdr:to>
        <xdr:sp macro="" textlink="">
          <xdr:nvSpPr>
            <xdr:cNvPr id="13387" name="Check Box 75" hidden="1">
              <a:extLst>
                <a:ext uri="{63B3BB69-23CF-44E3-9099-C40C66FF867C}">
                  <a14:compatExt spid="_x0000_s13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9525</xdr:rowOff>
        </xdr:from>
        <xdr:to>
          <xdr:col>5</xdr:col>
          <xdr:colOff>19050</xdr:colOff>
          <xdr:row>61</xdr:row>
          <xdr:rowOff>28575</xdr:rowOff>
        </xdr:to>
        <xdr:sp macro="" textlink="">
          <xdr:nvSpPr>
            <xdr:cNvPr id="13388" name="Check Box 76" hidden="1">
              <a:extLst>
                <a:ext uri="{63B3BB69-23CF-44E3-9099-C40C66FF867C}">
                  <a14:compatExt spid="_x0000_s133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60</xdr:row>
          <xdr:rowOff>19050</xdr:rowOff>
        </xdr:from>
        <xdr:to>
          <xdr:col>10</xdr:col>
          <xdr:colOff>228600</xdr:colOff>
          <xdr:row>61</xdr:row>
          <xdr:rowOff>28575</xdr:rowOff>
        </xdr:to>
        <xdr:sp macro="" textlink="">
          <xdr:nvSpPr>
            <xdr:cNvPr id="13389" name="Check Box 77" hidden="1">
              <a:extLst>
                <a:ext uri="{63B3BB69-23CF-44E3-9099-C40C66FF867C}">
                  <a14:compatExt spid="_x0000_s13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9525</xdr:rowOff>
        </xdr:from>
        <xdr:to>
          <xdr:col>5</xdr:col>
          <xdr:colOff>19050</xdr:colOff>
          <xdr:row>59</xdr:row>
          <xdr:rowOff>28575</xdr:rowOff>
        </xdr:to>
        <xdr:sp macro="" textlink="">
          <xdr:nvSpPr>
            <xdr:cNvPr id="13390" name="Check Box 78" hidden="1">
              <a:extLst>
                <a:ext uri="{63B3BB69-23CF-44E3-9099-C40C66FF867C}">
                  <a14:compatExt spid="_x0000_s133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58</xdr:row>
          <xdr:rowOff>19050</xdr:rowOff>
        </xdr:from>
        <xdr:to>
          <xdr:col>10</xdr:col>
          <xdr:colOff>228600</xdr:colOff>
          <xdr:row>59</xdr:row>
          <xdr:rowOff>28575</xdr:rowOff>
        </xdr:to>
        <xdr:sp macro="" textlink="">
          <xdr:nvSpPr>
            <xdr:cNvPr id="13391" name="Check Box 79" hidden="1">
              <a:extLst>
                <a:ext uri="{63B3BB69-23CF-44E3-9099-C40C66FF867C}">
                  <a14:compatExt spid="_x0000_s133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19050</xdr:rowOff>
        </xdr:from>
        <xdr:to>
          <xdr:col>5</xdr:col>
          <xdr:colOff>19050</xdr:colOff>
          <xdr:row>53</xdr:row>
          <xdr:rowOff>9525</xdr:rowOff>
        </xdr:to>
        <xdr:sp macro="" textlink="">
          <xdr:nvSpPr>
            <xdr:cNvPr id="13392" name="Check Box 80" hidden="1">
              <a:extLst>
                <a:ext uri="{63B3BB69-23CF-44E3-9099-C40C66FF867C}">
                  <a14:compatExt spid="_x0000_s133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51</xdr:row>
          <xdr:rowOff>19050</xdr:rowOff>
        </xdr:from>
        <xdr:to>
          <xdr:col>10</xdr:col>
          <xdr:colOff>228600</xdr:colOff>
          <xdr:row>53</xdr:row>
          <xdr:rowOff>0</xdr:rowOff>
        </xdr:to>
        <xdr:sp macro="" textlink="">
          <xdr:nvSpPr>
            <xdr:cNvPr id="13393" name="Check Box 81" hidden="1">
              <a:extLst>
                <a:ext uri="{63B3BB69-23CF-44E3-9099-C40C66FF867C}">
                  <a14:compatExt spid="_x0000_s13393"/>
                </a:ext>
              </a:extLst>
            </xdr:cNvPr>
            <xdr:cNvSpPr/>
          </xdr:nvSpPr>
          <xdr:spPr>
            <a:xfrm>
              <a:off x="0" y="0"/>
              <a:ext cx="0" cy="0"/>
            </a:xfrm>
            <a:prstGeom prst="rect">
              <a:avLst/>
            </a:prstGeom>
          </xdr:spPr>
        </xdr:sp>
        <xdr:clientData fLocksWithSheet="0"/>
      </xdr:twoCellAnchor>
    </mc:Choice>
    <mc:Fallback/>
  </mc:AlternateContent>
  <xdr:twoCellAnchor>
    <xdr:from>
      <xdr:col>3</xdr:col>
      <xdr:colOff>95250</xdr:colOff>
      <xdr:row>160</xdr:row>
      <xdr:rowOff>0</xdr:rowOff>
    </xdr:from>
    <xdr:to>
      <xdr:col>5</xdr:col>
      <xdr:colOff>19050</xdr:colOff>
      <xdr:row>167</xdr:row>
      <xdr:rowOff>76200</xdr:rowOff>
    </xdr:to>
    <xdr:sp macro="" textlink="">
      <xdr:nvSpPr>
        <xdr:cNvPr id="86" name="Rectangle 85"/>
        <xdr:cNvSpPr/>
      </xdr:nvSpPr>
      <xdr:spPr>
        <a:xfrm>
          <a:off x="95250" y="32194500"/>
          <a:ext cx="219075" cy="147637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9525</xdr:colOff>
      <xdr:row>178</xdr:row>
      <xdr:rowOff>0</xdr:rowOff>
    </xdr:from>
    <xdr:to>
      <xdr:col>6</xdr:col>
      <xdr:colOff>33131</xdr:colOff>
      <xdr:row>184</xdr:row>
      <xdr:rowOff>9525</xdr:rowOff>
    </xdr:to>
    <xdr:sp macro="" textlink="">
      <xdr:nvSpPr>
        <xdr:cNvPr id="87" name="Rectangle 86"/>
        <xdr:cNvSpPr/>
      </xdr:nvSpPr>
      <xdr:spPr>
        <a:xfrm>
          <a:off x="9525" y="35204400"/>
          <a:ext cx="499856" cy="106680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3</xdr:col>
          <xdr:colOff>104775</xdr:colOff>
          <xdr:row>137</xdr:row>
          <xdr:rowOff>9525</xdr:rowOff>
        </xdr:from>
        <xdr:to>
          <xdr:col>5</xdr:col>
          <xdr:colOff>19050</xdr:colOff>
          <xdr:row>138</xdr:row>
          <xdr:rowOff>28575</xdr:rowOff>
        </xdr:to>
        <xdr:sp macro="" textlink="">
          <xdr:nvSpPr>
            <xdr:cNvPr id="13394" name="Check Box 82" hidden="1">
              <a:extLst>
                <a:ext uri="{63B3BB69-23CF-44E3-9099-C40C66FF867C}">
                  <a14:compatExt spid="_x0000_s13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137</xdr:row>
          <xdr:rowOff>9525</xdr:rowOff>
        </xdr:from>
        <xdr:to>
          <xdr:col>10</xdr:col>
          <xdr:colOff>228600</xdr:colOff>
          <xdr:row>138</xdr:row>
          <xdr:rowOff>28575</xdr:rowOff>
        </xdr:to>
        <xdr:sp macro="" textlink="">
          <xdr:nvSpPr>
            <xdr:cNvPr id="13395" name="Check Box 83" hidden="1">
              <a:extLst>
                <a:ext uri="{63B3BB69-23CF-44E3-9099-C40C66FF867C}">
                  <a14:compatExt spid="_x0000_s133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139</xdr:row>
          <xdr:rowOff>9525</xdr:rowOff>
        </xdr:from>
        <xdr:to>
          <xdr:col>5</xdr:col>
          <xdr:colOff>19050</xdr:colOff>
          <xdr:row>140</xdr:row>
          <xdr:rowOff>28575</xdr:rowOff>
        </xdr:to>
        <xdr:sp macro="" textlink="">
          <xdr:nvSpPr>
            <xdr:cNvPr id="13396" name="Check Box 84" hidden="1">
              <a:extLst>
                <a:ext uri="{63B3BB69-23CF-44E3-9099-C40C66FF867C}">
                  <a14:compatExt spid="_x0000_s133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139</xdr:row>
          <xdr:rowOff>9525</xdr:rowOff>
        </xdr:from>
        <xdr:to>
          <xdr:col>10</xdr:col>
          <xdr:colOff>228600</xdr:colOff>
          <xdr:row>140</xdr:row>
          <xdr:rowOff>28575</xdr:rowOff>
        </xdr:to>
        <xdr:sp macro="" textlink="">
          <xdr:nvSpPr>
            <xdr:cNvPr id="13397" name="Check Box 85" hidden="1">
              <a:extLst>
                <a:ext uri="{63B3BB69-23CF-44E3-9099-C40C66FF867C}">
                  <a14:compatExt spid="_x0000_s133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153</xdr:row>
          <xdr:rowOff>9525</xdr:rowOff>
        </xdr:from>
        <xdr:to>
          <xdr:col>5</xdr:col>
          <xdr:colOff>19050</xdr:colOff>
          <xdr:row>154</xdr:row>
          <xdr:rowOff>28575</xdr:rowOff>
        </xdr:to>
        <xdr:sp macro="" textlink="">
          <xdr:nvSpPr>
            <xdr:cNvPr id="13398" name="Check Box 86" hidden="1">
              <a:extLst>
                <a:ext uri="{63B3BB69-23CF-44E3-9099-C40C66FF867C}">
                  <a14:compatExt spid="_x0000_s133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117</xdr:row>
          <xdr:rowOff>19050</xdr:rowOff>
        </xdr:from>
        <xdr:to>
          <xdr:col>10</xdr:col>
          <xdr:colOff>228600</xdr:colOff>
          <xdr:row>118</xdr:row>
          <xdr:rowOff>28575</xdr:rowOff>
        </xdr:to>
        <xdr:sp macro="" textlink="">
          <xdr:nvSpPr>
            <xdr:cNvPr id="13399" name="Check Box 87" hidden="1">
              <a:extLst>
                <a:ext uri="{63B3BB69-23CF-44E3-9099-C40C66FF867C}">
                  <a14:compatExt spid="_x0000_s133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151</xdr:row>
          <xdr:rowOff>9525</xdr:rowOff>
        </xdr:from>
        <xdr:to>
          <xdr:col>5</xdr:col>
          <xdr:colOff>19050</xdr:colOff>
          <xdr:row>152</xdr:row>
          <xdr:rowOff>28575</xdr:rowOff>
        </xdr:to>
        <xdr:sp macro="" textlink="">
          <xdr:nvSpPr>
            <xdr:cNvPr id="13400" name="Check Box 88" hidden="1">
              <a:extLst>
                <a:ext uri="{63B3BB69-23CF-44E3-9099-C40C66FF867C}">
                  <a14:compatExt spid="_x0000_s134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151</xdr:row>
          <xdr:rowOff>9525</xdr:rowOff>
        </xdr:from>
        <xdr:to>
          <xdr:col>10</xdr:col>
          <xdr:colOff>228600</xdr:colOff>
          <xdr:row>152</xdr:row>
          <xdr:rowOff>28575</xdr:rowOff>
        </xdr:to>
        <xdr:sp macro="" textlink="">
          <xdr:nvSpPr>
            <xdr:cNvPr id="13401" name="Check Box 89" hidden="1">
              <a:extLst>
                <a:ext uri="{63B3BB69-23CF-44E3-9099-C40C66FF867C}">
                  <a14:compatExt spid="_x0000_s134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143</xdr:row>
          <xdr:rowOff>9525</xdr:rowOff>
        </xdr:from>
        <xdr:to>
          <xdr:col>5</xdr:col>
          <xdr:colOff>19050</xdr:colOff>
          <xdr:row>144</xdr:row>
          <xdr:rowOff>28575</xdr:rowOff>
        </xdr:to>
        <xdr:sp macro="" textlink="">
          <xdr:nvSpPr>
            <xdr:cNvPr id="13402" name="Check Box 90" hidden="1">
              <a:extLst>
                <a:ext uri="{63B3BB69-23CF-44E3-9099-C40C66FF867C}">
                  <a14:compatExt spid="_x0000_s134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143</xdr:row>
          <xdr:rowOff>9525</xdr:rowOff>
        </xdr:from>
        <xdr:to>
          <xdr:col>10</xdr:col>
          <xdr:colOff>228600</xdr:colOff>
          <xdr:row>144</xdr:row>
          <xdr:rowOff>28575</xdr:rowOff>
        </xdr:to>
        <xdr:sp macro="" textlink="">
          <xdr:nvSpPr>
            <xdr:cNvPr id="13403" name="Check Box 91" hidden="1">
              <a:extLst>
                <a:ext uri="{63B3BB69-23CF-44E3-9099-C40C66FF867C}">
                  <a14:compatExt spid="_x0000_s134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145</xdr:row>
          <xdr:rowOff>9525</xdr:rowOff>
        </xdr:from>
        <xdr:to>
          <xdr:col>5</xdr:col>
          <xdr:colOff>19050</xdr:colOff>
          <xdr:row>146</xdr:row>
          <xdr:rowOff>28575</xdr:rowOff>
        </xdr:to>
        <xdr:sp macro="" textlink="">
          <xdr:nvSpPr>
            <xdr:cNvPr id="13404" name="Check Box 92" hidden="1">
              <a:extLst>
                <a:ext uri="{63B3BB69-23CF-44E3-9099-C40C66FF867C}">
                  <a14:compatExt spid="_x0000_s134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145</xdr:row>
          <xdr:rowOff>9525</xdr:rowOff>
        </xdr:from>
        <xdr:to>
          <xdr:col>10</xdr:col>
          <xdr:colOff>228600</xdr:colOff>
          <xdr:row>146</xdr:row>
          <xdr:rowOff>28575</xdr:rowOff>
        </xdr:to>
        <xdr:sp macro="" textlink="">
          <xdr:nvSpPr>
            <xdr:cNvPr id="13405" name="Check Box 93" hidden="1">
              <a:extLst>
                <a:ext uri="{63B3BB69-23CF-44E3-9099-C40C66FF867C}">
                  <a14:compatExt spid="_x0000_s134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147</xdr:row>
          <xdr:rowOff>9525</xdr:rowOff>
        </xdr:from>
        <xdr:to>
          <xdr:col>5</xdr:col>
          <xdr:colOff>19050</xdr:colOff>
          <xdr:row>148</xdr:row>
          <xdr:rowOff>28575</xdr:rowOff>
        </xdr:to>
        <xdr:sp macro="" textlink="">
          <xdr:nvSpPr>
            <xdr:cNvPr id="13406" name="Check Box 94" hidden="1">
              <a:extLst>
                <a:ext uri="{63B3BB69-23CF-44E3-9099-C40C66FF867C}">
                  <a14:compatExt spid="_x0000_s134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147</xdr:row>
          <xdr:rowOff>9525</xdr:rowOff>
        </xdr:from>
        <xdr:to>
          <xdr:col>10</xdr:col>
          <xdr:colOff>228600</xdr:colOff>
          <xdr:row>148</xdr:row>
          <xdr:rowOff>28575</xdr:rowOff>
        </xdr:to>
        <xdr:sp macro="" textlink="">
          <xdr:nvSpPr>
            <xdr:cNvPr id="13407" name="Check Box 95" hidden="1">
              <a:extLst>
                <a:ext uri="{63B3BB69-23CF-44E3-9099-C40C66FF867C}">
                  <a14:compatExt spid="_x0000_s134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141</xdr:row>
          <xdr:rowOff>9525</xdr:rowOff>
        </xdr:from>
        <xdr:to>
          <xdr:col>5</xdr:col>
          <xdr:colOff>19050</xdr:colOff>
          <xdr:row>142</xdr:row>
          <xdr:rowOff>28575</xdr:rowOff>
        </xdr:to>
        <xdr:sp macro="" textlink="">
          <xdr:nvSpPr>
            <xdr:cNvPr id="13408" name="Check Box 96" hidden="1">
              <a:extLst>
                <a:ext uri="{63B3BB69-23CF-44E3-9099-C40C66FF867C}">
                  <a14:compatExt spid="_x0000_s134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182</xdr:row>
          <xdr:rowOff>180975</xdr:rowOff>
        </xdr:from>
        <xdr:to>
          <xdr:col>5</xdr:col>
          <xdr:colOff>28575</xdr:colOff>
          <xdr:row>184</xdr:row>
          <xdr:rowOff>19050</xdr:rowOff>
        </xdr:to>
        <xdr:sp macro="" textlink="">
          <xdr:nvSpPr>
            <xdr:cNvPr id="13409" name="Check Box 97" hidden="1">
              <a:extLst>
                <a:ext uri="{63B3BB69-23CF-44E3-9099-C40C66FF867C}">
                  <a14:compatExt spid="_x0000_s13409"/>
                </a:ext>
              </a:extLst>
            </xdr:cNvPr>
            <xdr:cNvSpPr/>
          </xdr:nvSpPr>
          <xdr:spPr>
            <a:xfrm>
              <a:off x="0" y="0"/>
              <a:ext cx="0" cy="0"/>
            </a:xfrm>
            <a:prstGeom prst="rect">
              <a:avLst/>
            </a:prstGeom>
          </xdr:spPr>
        </xdr:sp>
        <xdr:clientData/>
      </xdr:twoCellAnchor>
    </mc:Choice>
    <mc:Fallback/>
  </mc:AlternateContent>
  <xdr:twoCellAnchor editAs="oneCell">
    <xdr:from>
      <xdr:col>12</xdr:col>
      <xdr:colOff>4276725</xdr:colOff>
      <xdr:row>16</xdr:row>
      <xdr:rowOff>57151</xdr:rowOff>
    </xdr:from>
    <xdr:to>
      <xdr:col>14</xdr:col>
      <xdr:colOff>666751</xdr:colOff>
      <xdr:row>18</xdr:row>
      <xdr:rowOff>192687</xdr:rowOff>
    </xdr:to>
    <xdr:pic>
      <xdr:nvPicPr>
        <xdr:cNvPr id="105" name="Picture 104" descr="https://wsihomeoffice-trainingdemo.bluecamroo.com/dashboard/localfiles/content/images/ice_logo%20300%20dpi%20x%2010cm.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10775" y="3143251"/>
          <a:ext cx="2324100" cy="545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4732385</xdr:colOff>
      <xdr:row>200</xdr:row>
      <xdr:rowOff>300404</xdr:rowOff>
    </xdr:from>
    <xdr:to>
      <xdr:col>13</xdr:col>
      <xdr:colOff>446135</xdr:colOff>
      <xdr:row>201</xdr:row>
      <xdr:rowOff>300404</xdr:rowOff>
    </xdr:to>
    <xdr:sp macro="" textlink="">
      <xdr:nvSpPr>
        <xdr:cNvPr id="107" name="TextBox 106"/>
        <xdr:cNvSpPr txBox="1"/>
      </xdr:nvSpPr>
      <xdr:spPr>
        <a:xfrm>
          <a:off x="12295235" y="37238354"/>
          <a:ext cx="9525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a:solidFill>
                <a:schemeClr val="bg1">
                  <a:lumMod val="65000"/>
                </a:schemeClr>
              </a:solidFill>
            </a:rPr>
            <a:t>(Contact</a:t>
          </a:r>
          <a:r>
            <a:rPr lang="en-GB" sz="1000" baseline="0">
              <a:solidFill>
                <a:schemeClr val="bg1">
                  <a:lumMod val="65000"/>
                </a:schemeClr>
              </a:solidFill>
            </a:rPr>
            <a:t>)</a:t>
          </a:r>
          <a:endParaRPr lang="en-GB" sz="1000">
            <a:solidFill>
              <a:schemeClr val="bg1">
                <a:lumMod val="65000"/>
              </a:schemeClr>
            </a:solidFill>
          </a:endParaRPr>
        </a:p>
      </xdr:txBody>
    </xdr:sp>
    <xdr:clientData/>
  </xdr:twoCellAnchor>
  <xdr:twoCellAnchor>
    <xdr:from>
      <xdr:col>12</xdr:col>
      <xdr:colOff>1157815</xdr:colOff>
      <xdr:row>200</xdr:row>
      <xdr:rowOff>7327</xdr:rowOff>
    </xdr:from>
    <xdr:to>
      <xdr:col>12</xdr:col>
      <xdr:colOff>4634687</xdr:colOff>
      <xdr:row>200</xdr:row>
      <xdr:rowOff>292283</xdr:rowOff>
    </xdr:to>
    <xdr:sp macro="" textlink="">
      <xdr:nvSpPr>
        <xdr:cNvPr id="108" name="TextBox 107"/>
        <xdr:cNvSpPr txBox="1"/>
      </xdr:nvSpPr>
      <xdr:spPr>
        <a:xfrm>
          <a:off x="8720665" y="36945277"/>
          <a:ext cx="3476872" cy="284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a:t> </a:t>
          </a:r>
        </a:p>
      </xdr:txBody>
    </xdr:sp>
    <xdr:clientData/>
  </xdr:twoCellAnchor>
  <xdr:twoCellAnchor>
    <xdr:from>
      <xdr:col>12</xdr:col>
      <xdr:colOff>1157815</xdr:colOff>
      <xdr:row>201</xdr:row>
      <xdr:rowOff>0</xdr:rowOff>
    </xdr:from>
    <xdr:to>
      <xdr:col>12</xdr:col>
      <xdr:colOff>4634687</xdr:colOff>
      <xdr:row>201</xdr:row>
      <xdr:rowOff>285750</xdr:rowOff>
    </xdr:to>
    <xdr:sp macro="" textlink="">
      <xdr:nvSpPr>
        <xdr:cNvPr id="109" name="TextBox 108"/>
        <xdr:cNvSpPr txBox="1"/>
      </xdr:nvSpPr>
      <xdr:spPr>
        <a:xfrm>
          <a:off x="8720665" y="37242750"/>
          <a:ext cx="347687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GB" sz="1100"/>
        </a:p>
      </xdr:txBody>
    </xdr:sp>
    <xdr:clientData/>
  </xdr:twoCellAnchor>
  <xdr:twoCellAnchor>
    <xdr:from>
      <xdr:col>12</xdr:col>
      <xdr:colOff>1157815</xdr:colOff>
      <xdr:row>202</xdr:row>
      <xdr:rowOff>4071</xdr:rowOff>
    </xdr:from>
    <xdr:to>
      <xdr:col>12</xdr:col>
      <xdr:colOff>4634687</xdr:colOff>
      <xdr:row>202</xdr:row>
      <xdr:rowOff>196158</xdr:rowOff>
    </xdr:to>
    <xdr:sp macro="" textlink="">
      <xdr:nvSpPr>
        <xdr:cNvPr id="110" name="TextBox 109"/>
        <xdr:cNvSpPr txBox="1"/>
      </xdr:nvSpPr>
      <xdr:spPr>
        <a:xfrm>
          <a:off x="8720665" y="37551621"/>
          <a:ext cx="3476872" cy="192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GB" sz="1100"/>
        </a:p>
      </xdr:txBody>
    </xdr:sp>
    <xdr:clientData/>
  </xdr:twoCellAnchor>
  <xdr:twoCellAnchor>
    <xdr:from>
      <xdr:col>12</xdr:col>
      <xdr:colOff>4732385</xdr:colOff>
      <xdr:row>202</xdr:row>
      <xdr:rowOff>814</xdr:rowOff>
    </xdr:from>
    <xdr:to>
      <xdr:col>13</xdr:col>
      <xdr:colOff>446135</xdr:colOff>
      <xdr:row>203</xdr:row>
      <xdr:rowOff>0</xdr:rowOff>
    </xdr:to>
    <xdr:sp macro="" textlink="">
      <xdr:nvSpPr>
        <xdr:cNvPr id="111" name="TextBox 110"/>
        <xdr:cNvSpPr txBox="1"/>
      </xdr:nvSpPr>
      <xdr:spPr>
        <a:xfrm>
          <a:off x="12295235" y="37548364"/>
          <a:ext cx="952500" cy="199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a:solidFill>
                <a:schemeClr val="bg1">
                  <a:lumMod val="65000"/>
                </a:schemeClr>
              </a:solidFill>
            </a:rPr>
            <a:t>(Company</a:t>
          </a:r>
          <a:r>
            <a:rPr lang="en-GB" sz="1000" baseline="0">
              <a:solidFill>
                <a:schemeClr val="bg1">
                  <a:lumMod val="65000"/>
                </a:schemeClr>
              </a:solidFill>
            </a:rPr>
            <a:t>)</a:t>
          </a:r>
          <a:endParaRPr lang="en-GB" sz="1000">
            <a:solidFill>
              <a:schemeClr val="bg1">
                <a:lumMod val="65000"/>
              </a:schemeClr>
            </a:solidFill>
          </a:endParaRPr>
        </a:p>
      </xdr:txBody>
    </xdr:sp>
    <xdr:clientData/>
  </xdr:twoCellAnchor>
  <xdr:twoCellAnchor>
    <xdr:from>
      <xdr:col>12</xdr:col>
      <xdr:colOff>1157815</xdr:colOff>
      <xdr:row>203</xdr:row>
      <xdr:rowOff>28494</xdr:rowOff>
    </xdr:from>
    <xdr:to>
      <xdr:col>12</xdr:col>
      <xdr:colOff>4634687</xdr:colOff>
      <xdr:row>204</xdr:row>
      <xdr:rowOff>20292</xdr:rowOff>
    </xdr:to>
    <xdr:sp macro="" textlink="">
      <xdr:nvSpPr>
        <xdr:cNvPr id="112" name="TextBox 111"/>
        <xdr:cNvSpPr txBox="1"/>
      </xdr:nvSpPr>
      <xdr:spPr>
        <a:xfrm>
          <a:off x="8720665" y="37776069"/>
          <a:ext cx="3476872" cy="191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GB" sz="1100"/>
        </a:p>
      </xdr:txBody>
    </xdr:sp>
    <xdr:clientData/>
  </xdr:twoCellAnchor>
  <xdr:twoCellAnchor>
    <xdr:from>
      <xdr:col>12</xdr:col>
      <xdr:colOff>1157654</xdr:colOff>
      <xdr:row>204</xdr:row>
      <xdr:rowOff>39892</xdr:rowOff>
    </xdr:from>
    <xdr:to>
      <xdr:col>12</xdr:col>
      <xdr:colOff>4631768</xdr:colOff>
      <xdr:row>204</xdr:row>
      <xdr:rowOff>39892</xdr:rowOff>
    </xdr:to>
    <xdr:cxnSp macro="">
      <xdr:nvCxnSpPr>
        <xdr:cNvPr id="113" name="Straight Connector 112"/>
        <xdr:cNvCxnSpPr/>
      </xdr:nvCxnSpPr>
      <xdr:spPr>
        <a:xfrm>
          <a:off x="8720504" y="37987492"/>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1157815</xdr:colOff>
      <xdr:row>204</xdr:row>
      <xdr:rowOff>54512</xdr:rowOff>
    </xdr:from>
    <xdr:to>
      <xdr:col>12</xdr:col>
      <xdr:colOff>4634687</xdr:colOff>
      <xdr:row>205</xdr:row>
      <xdr:rowOff>46310</xdr:rowOff>
    </xdr:to>
    <xdr:sp macro="" textlink="">
      <xdr:nvSpPr>
        <xdr:cNvPr id="114" name="TextBox 113"/>
        <xdr:cNvSpPr txBox="1"/>
      </xdr:nvSpPr>
      <xdr:spPr>
        <a:xfrm>
          <a:off x="8720665" y="38002112"/>
          <a:ext cx="3476872" cy="191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GB" sz="1100"/>
        </a:p>
      </xdr:txBody>
    </xdr:sp>
    <xdr:clientData/>
  </xdr:twoCellAnchor>
  <xdr:twoCellAnchor>
    <xdr:from>
      <xdr:col>12</xdr:col>
      <xdr:colOff>1157815</xdr:colOff>
      <xdr:row>205</xdr:row>
      <xdr:rowOff>73270</xdr:rowOff>
    </xdr:from>
    <xdr:to>
      <xdr:col>12</xdr:col>
      <xdr:colOff>4634687</xdr:colOff>
      <xdr:row>206</xdr:row>
      <xdr:rowOff>64273</xdr:rowOff>
    </xdr:to>
    <xdr:sp macro="" textlink="">
      <xdr:nvSpPr>
        <xdr:cNvPr id="115" name="TextBox 114"/>
        <xdr:cNvSpPr txBox="1"/>
      </xdr:nvSpPr>
      <xdr:spPr>
        <a:xfrm>
          <a:off x="8720665" y="38220895"/>
          <a:ext cx="3476872" cy="191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GB" sz="1100"/>
        </a:p>
      </xdr:txBody>
    </xdr:sp>
    <xdr:clientData/>
  </xdr:twoCellAnchor>
  <xdr:twoCellAnchor>
    <xdr:from>
      <xdr:col>12</xdr:col>
      <xdr:colOff>4732385</xdr:colOff>
      <xdr:row>203</xdr:row>
      <xdr:rowOff>0</xdr:rowOff>
    </xdr:from>
    <xdr:to>
      <xdr:col>13</xdr:col>
      <xdr:colOff>446135</xdr:colOff>
      <xdr:row>204</xdr:row>
      <xdr:rowOff>0</xdr:rowOff>
    </xdr:to>
    <xdr:sp macro="" textlink="">
      <xdr:nvSpPr>
        <xdr:cNvPr id="116" name="TextBox 115"/>
        <xdr:cNvSpPr txBox="1"/>
      </xdr:nvSpPr>
      <xdr:spPr>
        <a:xfrm>
          <a:off x="12295235" y="37747575"/>
          <a:ext cx="952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a:solidFill>
                <a:schemeClr val="bg1">
                  <a:lumMod val="65000"/>
                </a:schemeClr>
              </a:solidFill>
            </a:rPr>
            <a:t>(Address</a:t>
          </a:r>
          <a:r>
            <a:rPr lang="en-GB" sz="1000" baseline="0">
              <a:solidFill>
                <a:schemeClr val="bg1">
                  <a:lumMod val="65000"/>
                </a:schemeClr>
              </a:solidFill>
            </a:rPr>
            <a:t>)</a:t>
          </a:r>
          <a:endParaRPr lang="en-GB" sz="1000">
            <a:solidFill>
              <a:schemeClr val="bg1">
                <a:lumMod val="65000"/>
              </a:schemeClr>
            </a:solidFill>
          </a:endParaRPr>
        </a:p>
      </xdr:txBody>
    </xdr:sp>
    <xdr:clientData/>
  </xdr:twoCellAnchor>
  <xdr:twoCellAnchor>
    <xdr:from>
      <xdr:col>12</xdr:col>
      <xdr:colOff>14815</xdr:colOff>
      <xdr:row>207</xdr:row>
      <xdr:rowOff>107460</xdr:rowOff>
    </xdr:from>
    <xdr:to>
      <xdr:col>12</xdr:col>
      <xdr:colOff>2783417</xdr:colOff>
      <xdr:row>208</xdr:row>
      <xdr:rowOff>191333</xdr:rowOff>
    </xdr:to>
    <xdr:sp macro="" textlink="">
      <xdr:nvSpPr>
        <xdr:cNvPr id="117" name="TextBox 116"/>
        <xdr:cNvSpPr txBox="1"/>
      </xdr:nvSpPr>
      <xdr:spPr>
        <a:xfrm>
          <a:off x="7577665" y="38655135"/>
          <a:ext cx="2768602" cy="283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lang="en-GB" sz="1000" b="1">
              <a:latin typeface="Arial" pitchFamily="34" charset="0"/>
              <a:cs typeface="Arial" pitchFamily="34" charset="0"/>
            </a:rPr>
            <a:t> Signed for IC BUSINESS NAME:</a:t>
          </a:r>
        </a:p>
      </xdr:txBody>
    </xdr:sp>
    <xdr:clientData/>
  </xdr:twoCellAnchor>
  <xdr:twoCellAnchor>
    <xdr:from>
      <xdr:col>12</xdr:col>
      <xdr:colOff>1157654</xdr:colOff>
      <xdr:row>201</xdr:row>
      <xdr:rowOff>0</xdr:rowOff>
    </xdr:from>
    <xdr:to>
      <xdr:col>12</xdr:col>
      <xdr:colOff>4631768</xdr:colOff>
      <xdr:row>201</xdr:row>
      <xdr:rowOff>0</xdr:rowOff>
    </xdr:to>
    <xdr:cxnSp macro="">
      <xdr:nvCxnSpPr>
        <xdr:cNvPr id="118" name="Straight Connector 117"/>
        <xdr:cNvCxnSpPr/>
      </xdr:nvCxnSpPr>
      <xdr:spPr>
        <a:xfrm>
          <a:off x="8720504" y="37242750"/>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1157654</xdr:colOff>
      <xdr:row>201</xdr:row>
      <xdr:rowOff>300404</xdr:rowOff>
    </xdr:from>
    <xdr:to>
      <xdr:col>12</xdr:col>
      <xdr:colOff>4631768</xdr:colOff>
      <xdr:row>201</xdr:row>
      <xdr:rowOff>300404</xdr:rowOff>
    </xdr:to>
    <xdr:cxnSp macro="">
      <xdr:nvCxnSpPr>
        <xdr:cNvPr id="119" name="Straight Connector 118"/>
        <xdr:cNvCxnSpPr/>
      </xdr:nvCxnSpPr>
      <xdr:spPr>
        <a:xfrm>
          <a:off x="8720504" y="37543154"/>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1157654</xdr:colOff>
      <xdr:row>205</xdr:row>
      <xdr:rowOff>61839</xdr:rowOff>
    </xdr:from>
    <xdr:to>
      <xdr:col>12</xdr:col>
      <xdr:colOff>4631768</xdr:colOff>
      <xdr:row>205</xdr:row>
      <xdr:rowOff>61839</xdr:rowOff>
    </xdr:to>
    <xdr:cxnSp macro="">
      <xdr:nvCxnSpPr>
        <xdr:cNvPr id="120" name="Straight Connector 119"/>
        <xdr:cNvCxnSpPr/>
      </xdr:nvCxnSpPr>
      <xdr:spPr>
        <a:xfrm>
          <a:off x="8720504" y="38209464"/>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1157654</xdr:colOff>
      <xdr:row>206</xdr:row>
      <xdr:rowOff>83852</xdr:rowOff>
    </xdr:from>
    <xdr:to>
      <xdr:col>12</xdr:col>
      <xdr:colOff>4631768</xdr:colOff>
      <xdr:row>206</xdr:row>
      <xdr:rowOff>83852</xdr:rowOff>
    </xdr:to>
    <xdr:cxnSp macro="">
      <xdr:nvCxnSpPr>
        <xdr:cNvPr id="121" name="Straight Connector 120"/>
        <xdr:cNvCxnSpPr/>
      </xdr:nvCxnSpPr>
      <xdr:spPr>
        <a:xfrm>
          <a:off x="8720504" y="38431502"/>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1157654</xdr:colOff>
      <xdr:row>203</xdr:row>
      <xdr:rowOff>17910</xdr:rowOff>
    </xdr:from>
    <xdr:to>
      <xdr:col>12</xdr:col>
      <xdr:colOff>4631768</xdr:colOff>
      <xdr:row>203</xdr:row>
      <xdr:rowOff>17910</xdr:rowOff>
    </xdr:to>
    <xdr:cxnSp macro="">
      <xdr:nvCxnSpPr>
        <xdr:cNvPr id="122" name="Straight Connector 121"/>
        <xdr:cNvCxnSpPr/>
      </xdr:nvCxnSpPr>
      <xdr:spPr>
        <a:xfrm>
          <a:off x="8720504" y="37765485"/>
          <a:ext cx="347411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3077466</xdr:colOff>
      <xdr:row>207</xdr:row>
      <xdr:rowOff>107460</xdr:rowOff>
    </xdr:from>
    <xdr:to>
      <xdr:col>13</xdr:col>
      <xdr:colOff>607318</xdr:colOff>
      <xdr:row>208</xdr:row>
      <xdr:rowOff>191333</xdr:rowOff>
    </xdr:to>
    <xdr:sp macro="" textlink="">
      <xdr:nvSpPr>
        <xdr:cNvPr id="123" name="TextBox 122"/>
        <xdr:cNvSpPr txBox="1"/>
      </xdr:nvSpPr>
      <xdr:spPr>
        <a:xfrm>
          <a:off x="10640316" y="38655135"/>
          <a:ext cx="2768602" cy="283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lang="en-GB" sz="1000" b="1">
              <a:latin typeface="Arial" pitchFamily="34" charset="0"/>
              <a:cs typeface="Arial" pitchFamily="34" charset="0"/>
            </a:rPr>
            <a:t> Accepted on behalf of Customer:</a:t>
          </a:r>
        </a:p>
      </xdr:txBody>
    </xdr:sp>
    <xdr:clientData/>
  </xdr:twoCellAnchor>
  <xdr:twoCellAnchor>
    <xdr:from>
      <xdr:col>11</xdr:col>
      <xdr:colOff>179063</xdr:colOff>
      <xdr:row>213</xdr:row>
      <xdr:rowOff>3925</xdr:rowOff>
    </xdr:from>
    <xdr:to>
      <xdr:col>12</xdr:col>
      <xdr:colOff>2782542</xdr:colOff>
      <xdr:row>213</xdr:row>
      <xdr:rowOff>3925</xdr:rowOff>
    </xdr:to>
    <xdr:cxnSp macro="">
      <xdr:nvCxnSpPr>
        <xdr:cNvPr id="124" name="Straight Connector 123"/>
        <xdr:cNvCxnSpPr/>
      </xdr:nvCxnSpPr>
      <xdr:spPr>
        <a:xfrm>
          <a:off x="7560938" y="39751750"/>
          <a:ext cx="278445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3077466</xdr:colOff>
      <xdr:row>213</xdr:row>
      <xdr:rowOff>3925</xdr:rowOff>
    </xdr:from>
    <xdr:to>
      <xdr:col>13</xdr:col>
      <xdr:colOff>620270</xdr:colOff>
      <xdr:row>213</xdr:row>
      <xdr:rowOff>3925</xdr:rowOff>
    </xdr:to>
    <xdr:cxnSp macro="">
      <xdr:nvCxnSpPr>
        <xdr:cNvPr id="125" name="Straight Connector 124"/>
        <xdr:cNvCxnSpPr/>
      </xdr:nvCxnSpPr>
      <xdr:spPr>
        <a:xfrm>
          <a:off x="10640316" y="39751750"/>
          <a:ext cx="2781554" cy="0"/>
        </a:xfrm>
        <a:prstGeom prst="lin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6532</xdr:colOff>
      <xdr:row>213</xdr:row>
      <xdr:rowOff>24635</xdr:rowOff>
    </xdr:from>
    <xdr:to>
      <xdr:col>12</xdr:col>
      <xdr:colOff>2775134</xdr:colOff>
      <xdr:row>214</xdr:row>
      <xdr:rowOff>108507</xdr:rowOff>
    </xdr:to>
    <xdr:sp macro="" textlink="">
      <xdr:nvSpPr>
        <xdr:cNvPr id="126" name="TextBox 125"/>
        <xdr:cNvSpPr txBox="1"/>
      </xdr:nvSpPr>
      <xdr:spPr>
        <a:xfrm>
          <a:off x="7569382" y="39772460"/>
          <a:ext cx="2768602" cy="283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lang="en-GB" sz="1000" b="0">
              <a:solidFill>
                <a:schemeClr val="bg1">
                  <a:lumMod val="50000"/>
                </a:schemeClr>
              </a:solidFill>
              <a:latin typeface="Arial" pitchFamily="34" charset="0"/>
              <a:cs typeface="Arial" pitchFamily="34" charset="0"/>
            </a:rPr>
            <a:t>Name:</a:t>
          </a:r>
        </a:p>
      </xdr:txBody>
    </xdr:sp>
    <xdr:clientData/>
  </xdr:twoCellAnchor>
  <xdr:twoCellAnchor>
    <xdr:from>
      <xdr:col>12</xdr:col>
      <xdr:colOff>3069183</xdr:colOff>
      <xdr:row>213</xdr:row>
      <xdr:rowOff>24635</xdr:rowOff>
    </xdr:from>
    <xdr:to>
      <xdr:col>13</xdr:col>
      <xdr:colOff>599035</xdr:colOff>
      <xdr:row>214</xdr:row>
      <xdr:rowOff>108507</xdr:rowOff>
    </xdr:to>
    <xdr:sp macro="" textlink="">
      <xdr:nvSpPr>
        <xdr:cNvPr id="127" name="TextBox 126"/>
        <xdr:cNvSpPr txBox="1"/>
      </xdr:nvSpPr>
      <xdr:spPr>
        <a:xfrm>
          <a:off x="10632033" y="39772460"/>
          <a:ext cx="2768602" cy="283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lang="en-GB" sz="1000" b="0">
              <a:solidFill>
                <a:schemeClr val="bg1">
                  <a:lumMod val="50000"/>
                </a:schemeClr>
              </a:solidFill>
              <a:latin typeface="Arial" pitchFamily="34" charset="0"/>
              <a:cs typeface="Arial" pitchFamily="34" charset="0"/>
            </a:rPr>
            <a:t>Name:</a:t>
          </a:r>
        </a:p>
      </xdr:txBody>
    </xdr:sp>
    <xdr:clientData/>
  </xdr:twoCellAnchor>
  <xdr:oneCellAnchor>
    <xdr:from>
      <xdr:col>12</xdr:col>
      <xdr:colOff>3843131</xdr:colOff>
      <xdr:row>217</xdr:row>
      <xdr:rowOff>165652</xdr:rowOff>
    </xdr:from>
    <xdr:ext cx="184731" cy="264560"/>
    <xdr:sp macro="" textlink="">
      <xdr:nvSpPr>
        <xdr:cNvPr id="128" name="TextBox 127"/>
        <xdr:cNvSpPr txBox="1"/>
      </xdr:nvSpPr>
      <xdr:spPr>
        <a:xfrm>
          <a:off x="11405981" y="4071357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aul/My%20Documents/02-Integresis/Hosting/Integresis%20Pricing%202007-11-01%20(Draf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oper Hosting"/>
      <sheetName val="Conversion Rules"/>
      <sheetName val="Int for Volo Clients"/>
      <sheetName val="Int for Volo Clients (Reorg)"/>
      <sheetName val="Int for OpenSites Developers"/>
      <sheetName val="Volo OpenSites"/>
      <sheetName val="Integresis OpenSites"/>
      <sheetName val="Integresis OpenSites 2"/>
      <sheetName val="Integresis OS Final"/>
      <sheetName val="Integresis Hosting Final"/>
    </sheetNames>
    <sheetDataSet>
      <sheetData sheetId="0"/>
      <sheetData sheetId="1"/>
      <sheetData sheetId="2"/>
      <sheetData sheetId="3"/>
      <sheetData sheetId="4"/>
      <sheetData sheetId="5"/>
      <sheetData sheetId="6"/>
      <sheetData sheetId="7">
        <row r="66">
          <cell r="A66" t="str">
            <v>Included modules</v>
          </cell>
          <cell r="D66" t="str">
            <v>Hosting</v>
          </cell>
          <cell r="E66" t="str">
            <v>Secure</v>
          </cell>
        </row>
        <row r="67">
          <cell r="A67" t="str">
            <v>Site Map</v>
          </cell>
          <cell r="C67">
            <v>0</v>
          </cell>
          <cell r="D67">
            <v>1</v>
          </cell>
        </row>
        <row r="69">
          <cell r="A69">
            <v>10</v>
          </cell>
        </row>
        <row r="70">
          <cell r="A70" t="str">
            <v>Google API</v>
          </cell>
          <cell r="C70">
            <v>10</v>
          </cell>
          <cell r="D70">
            <v>1</v>
          </cell>
        </row>
        <row r="71">
          <cell r="A71" t="str">
            <v>Guestbook</v>
          </cell>
          <cell r="C71">
            <v>10</v>
          </cell>
          <cell r="D71">
            <v>1</v>
          </cell>
        </row>
        <row r="72">
          <cell r="A72" t="str">
            <v>Horizontal Image Scroller</v>
          </cell>
          <cell r="C72">
            <v>10</v>
          </cell>
          <cell r="D72">
            <v>1</v>
          </cell>
        </row>
        <row r="73">
          <cell r="A73" t="str">
            <v>Scrolling Marquee</v>
          </cell>
          <cell r="C73">
            <v>10</v>
          </cell>
          <cell r="D73">
            <v>1</v>
          </cell>
        </row>
        <row r="74">
          <cell r="A74" t="str">
            <v>Universal Feed Reader</v>
          </cell>
          <cell r="C74">
            <v>10</v>
          </cell>
          <cell r="D74">
            <v>1</v>
          </cell>
        </row>
        <row r="75">
          <cell r="A75" t="str">
            <v>Vertical Image Scroller</v>
          </cell>
          <cell r="C75">
            <v>10</v>
          </cell>
          <cell r="D75">
            <v>1</v>
          </cell>
        </row>
        <row r="76">
          <cell r="A76" t="str">
            <v>Vertical Scrolling Marquee</v>
          </cell>
          <cell r="C76">
            <v>10</v>
          </cell>
          <cell r="D76">
            <v>1</v>
          </cell>
        </row>
        <row r="79">
          <cell r="A79">
            <v>25</v>
          </cell>
        </row>
        <row r="80">
          <cell r="A80" t="str">
            <v>Banner</v>
          </cell>
          <cell r="C80">
            <v>25</v>
          </cell>
          <cell r="D80">
            <v>2</v>
          </cell>
        </row>
        <row r="81">
          <cell r="A81" t="str">
            <v>Dynamic Calendar</v>
          </cell>
          <cell r="C81">
            <v>25</v>
          </cell>
          <cell r="D81">
            <v>2</v>
          </cell>
        </row>
        <row r="82">
          <cell r="A82" t="str">
            <v>FAQ Manager</v>
          </cell>
          <cell r="C82">
            <v>25</v>
          </cell>
          <cell r="D82">
            <v>2</v>
          </cell>
        </row>
        <row r="83">
          <cell r="A83" t="str">
            <v>Link Manager</v>
          </cell>
          <cell r="C83">
            <v>25</v>
          </cell>
          <cell r="D83">
            <v>2</v>
          </cell>
        </row>
        <row r="84">
          <cell r="A84" t="str">
            <v>News Manager</v>
          </cell>
          <cell r="C84">
            <v>25</v>
          </cell>
          <cell r="D84">
            <v>2</v>
          </cell>
        </row>
        <row r="85">
          <cell r="A85" t="str">
            <v>Picture Gallery</v>
          </cell>
          <cell r="C85">
            <v>25</v>
          </cell>
          <cell r="D85">
            <v>2</v>
          </cell>
        </row>
        <row r="86">
          <cell r="A86" t="str">
            <v>Postcard Mailer</v>
          </cell>
          <cell r="C86">
            <v>25</v>
          </cell>
          <cell r="D86">
            <v>2</v>
          </cell>
        </row>
        <row r="87">
          <cell r="A87" t="str">
            <v>Quickpoll</v>
          </cell>
          <cell r="C87">
            <v>25</v>
          </cell>
          <cell r="D87">
            <v>2</v>
          </cell>
        </row>
        <row r="88">
          <cell r="A88" t="str">
            <v>Site Search</v>
          </cell>
          <cell r="C88">
            <v>25</v>
          </cell>
          <cell r="D88">
            <v>1</v>
          </cell>
        </row>
        <row r="90">
          <cell r="A90">
            <v>50</v>
          </cell>
        </row>
        <row r="91">
          <cell r="A91" t="str">
            <v>Blog</v>
          </cell>
          <cell r="C91">
            <v>50</v>
          </cell>
          <cell r="D91">
            <v>2</v>
          </cell>
        </row>
        <row r="92">
          <cell r="A92" t="str">
            <v>Document Manager lite</v>
          </cell>
          <cell r="C92">
            <v>50</v>
          </cell>
          <cell r="D92">
            <v>2</v>
          </cell>
        </row>
        <row r="93">
          <cell r="A93" t="str">
            <v>Survey Manager lite</v>
          </cell>
          <cell r="C93">
            <v>50</v>
          </cell>
          <cell r="D93">
            <v>2</v>
          </cell>
        </row>
        <row r="94">
          <cell r="A94" t="str">
            <v>Intranet</v>
          </cell>
          <cell r="C94">
            <v>50</v>
          </cell>
          <cell r="D94">
            <v>2</v>
          </cell>
        </row>
        <row r="95">
          <cell r="A95" t="str">
            <v>Shopping Cart DOD Add-on</v>
          </cell>
          <cell r="C95">
            <v>50</v>
          </cell>
          <cell r="D95">
            <v>3</v>
          </cell>
          <cell r="E95" t="str">
            <v>Y</v>
          </cell>
        </row>
        <row r="96">
          <cell r="A96" t="str">
            <v>Virtual Catalogue</v>
          </cell>
          <cell r="C96">
            <v>50</v>
          </cell>
          <cell r="D96">
            <v>2</v>
          </cell>
        </row>
        <row r="97">
          <cell r="A97" t="str">
            <v>Webboard</v>
          </cell>
          <cell r="C97">
            <v>50</v>
          </cell>
          <cell r="D97">
            <v>2</v>
          </cell>
        </row>
        <row r="98">
          <cell r="A98" t="str">
            <v>40 Additional pages</v>
          </cell>
          <cell r="C98">
            <v>50</v>
          </cell>
          <cell r="D98">
            <v>2</v>
          </cell>
        </row>
        <row r="100">
          <cell r="A100">
            <v>100</v>
          </cell>
        </row>
        <row r="101">
          <cell r="A101" t="str">
            <v>Document Manager pro</v>
          </cell>
          <cell r="C101">
            <v>100</v>
          </cell>
          <cell r="D101">
            <v>3</v>
          </cell>
        </row>
        <row r="102">
          <cell r="A102" t="str">
            <v>Event Scheduler</v>
          </cell>
          <cell r="C102">
            <v>100</v>
          </cell>
          <cell r="D102">
            <v>2</v>
          </cell>
        </row>
        <row r="103">
          <cell r="A103" t="str">
            <v>HR Staffing Manager</v>
          </cell>
          <cell r="C103">
            <v>100</v>
          </cell>
          <cell r="D103">
            <v>3</v>
          </cell>
        </row>
        <row r="104">
          <cell r="A104" t="str">
            <v>Shopping Cart</v>
          </cell>
          <cell r="C104">
            <v>100</v>
          </cell>
          <cell r="D104">
            <v>3</v>
          </cell>
          <cell r="E104" t="str">
            <v>Y</v>
          </cell>
        </row>
        <row r="105">
          <cell r="A105" t="str">
            <v>Survey Manager pro</v>
          </cell>
          <cell r="C105">
            <v>100</v>
          </cell>
          <cell r="D105">
            <v>3</v>
          </cell>
        </row>
        <row r="106">
          <cell r="A106" t="str">
            <v>Unlimited Pages</v>
          </cell>
          <cell r="C106">
            <v>100</v>
          </cell>
          <cell r="D106">
            <v>3</v>
          </cell>
        </row>
        <row r="108">
          <cell r="A108" t="str">
            <v>&gt;£100 Modules</v>
          </cell>
        </row>
        <row r="109">
          <cell r="A109" t="str">
            <v>eMarketer</v>
          </cell>
          <cell r="C109">
            <v>150</v>
          </cell>
          <cell r="D109">
            <v>2</v>
          </cell>
          <cell r="E109" t="str">
            <v>*+hosting add-on</v>
          </cell>
        </row>
        <row r="110">
          <cell r="A110" t="str">
            <v>VGM</v>
          </cell>
          <cell r="D110">
            <v>4</v>
          </cell>
        </row>
        <row r="116">
          <cell r="A116" t="str">
            <v>Career Agency</v>
          </cell>
        </row>
        <row r="117">
          <cell r="A117" t="str">
            <v>Career Manager</v>
          </cell>
        </row>
        <row r="118">
          <cell r="A118" t="str">
            <v>Real Estate Manager</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7.xml"/><Relationship Id="rId18" Type="http://schemas.openxmlformats.org/officeDocument/2006/relationships/ctrlProp" Target="../ctrlProps/ctrlProp112.xml"/><Relationship Id="rId26" Type="http://schemas.openxmlformats.org/officeDocument/2006/relationships/ctrlProp" Target="../ctrlProps/ctrlProp120.xml"/><Relationship Id="rId39" Type="http://schemas.openxmlformats.org/officeDocument/2006/relationships/ctrlProp" Target="../ctrlProps/ctrlProp133.xml"/><Relationship Id="rId21" Type="http://schemas.openxmlformats.org/officeDocument/2006/relationships/ctrlProp" Target="../ctrlProps/ctrlProp115.xml"/><Relationship Id="rId34" Type="http://schemas.openxmlformats.org/officeDocument/2006/relationships/ctrlProp" Target="../ctrlProps/ctrlProp128.xml"/><Relationship Id="rId42" Type="http://schemas.openxmlformats.org/officeDocument/2006/relationships/ctrlProp" Target="../ctrlProps/ctrlProp136.xml"/><Relationship Id="rId47" Type="http://schemas.openxmlformats.org/officeDocument/2006/relationships/ctrlProp" Target="../ctrlProps/ctrlProp141.xml"/><Relationship Id="rId50" Type="http://schemas.openxmlformats.org/officeDocument/2006/relationships/ctrlProp" Target="../ctrlProps/ctrlProp144.xml"/><Relationship Id="rId55" Type="http://schemas.openxmlformats.org/officeDocument/2006/relationships/ctrlProp" Target="../ctrlProps/ctrlProp149.xml"/><Relationship Id="rId63" Type="http://schemas.openxmlformats.org/officeDocument/2006/relationships/ctrlProp" Target="../ctrlProps/ctrlProp157.xml"/><Relationship Id="rId68" Type="http://schemas.openxmlformats.org/officeDocument/2006/relationships/ctrlProp" Target="../ctrlProps/ctrlProp162.xml"/><Relationship Id="rId76" Type="http://schemas.openxmlformats.org/officeDocument/2006/relationships/ctrlProp" Target="../ctrlProps/ctrlProp170.xml"/><Relationship Id="rId84" Type="http://schemas.openxmlformats.org/officeDocument/2006/relationships/ctrlProp" Target="../ctrlProps/ctrlProp178.xml"/><Relationship Id="rId89" Type="http://schemas.openxmlformats.org/officeDocument/2006/relationships/ctrlProp" Target="../ctrlProps/ctrlProp183.xml"/><Relationship Id="rId7" Type="http://schemas.openxmlformats.org/officeDocument/2006/relationships/ctrlProp" Target="../ctrlProps/ctrlProp101.xml"/><Relationship Id="rId71" Type="http://schemas.openxmlformats.org/officeDocument/2006/relationships/ctrlProp" Target="../ctrlProps/ctrlProp165.xml"/><Relationship Id="rId92" Type="http://schemas.openxmlformats.org/officeDocument/2006/relationships/ctrlProp" Target="../ctrlProps/ctrlProp186.xml"/><Relationship Id="rId2" Type="http://schemas.openxmlformats.org/officeDocument/2006/relationships/drawing" Target="../drawings/drawing2.xml"/><Relationship Id="rId16" Type="http://schemas.openxmlformats.org/officeDocument/2006/relationships/ctrlProp" Target="../ctrlProps/ctrlProp110.xml"/><Relationship Id="rId29" Type="http://schemas.openxmlformats.org/officeDocument/2006/relationships/ctrlProp" Target="../ctrlProps/ctrlProp123.xml"/><Relationship Id="rId11" Type="http://schemas.openxmlformats.org/officeDocument/2006/relationships/ctrlProp" Target="../ctrlProps/ctrlProp105.xml"/><Relationship Id="rId24" Type="http://schemas.openxmlformats.org/officeDocument/2006/relationships/ctrlProp" Target="../ctrlProps/ctrlProp118.xml"/><Relationship Id="rId32" Type="http://schemas.openxmlformats.org/officeDocument/2006/relationships/ctrlProp" Target="../ctrlProps/ctrlProp126.xml"/><Relationship Id="rId37" Type="http://schemas.openxmlformats.org/officeDocument/2006/relationships/ctrlProp" Target="../ctrlProps/ctrlProp131.xml"/><Relationship Id="rId40" Type="http://schemas.openxmlformats.org/officeDocument/2006/relationships/ctrlProp" Target="../ctrlProps/ctrlProp134.xml"/><Relationship Id="rId45" Type="http://schemas.openxmlformats.org/officeDocument/2006/relationships/ctrlProp" Target="../ctrlProps/ctrlProp139.xml"/><Relationship Id="rId53" Type="http://schemas.openxmlformats.org/officeDocument/2006/relationships/ctrlProp" Target="../ctrlProps/ctrlProp147.xml"/><Relationship Id="rId58" Type="http://schemas.openxmlformats.org/officeDocument/2006/relationships/ctrlProp" Target="../ctrlProps/ctrlProp152.xml"/><Relationship Id="rId66" Type="http://schemas.openxmlformats.org/officeDocument/2006/relationships/ctrlProp" Target="../ctrlProps/ctrlProp160.xml"/><Relationship Id="rId74" Type="http://schemas.openxmlformats.org/officeDocument/2006/relationships/ctrlProp" Target="../ctrlProps/ctrlProp168.xml"/><Relationship Id="rId79" Type="http://schemas.openxmlformats.org/officeDocument/2006/relationships/ctrlProp" Target="../ctrlProps/ctrlProp173.xml"/><Relationship Id="rId87" Type="http://schemas.openxmlformats.org/officeDocument/2006/relationships/ctrlProp" Target="../ctrlProps/ctrlProp181.xml"/><Relationship Id="rId5" Type="http://schemas.openxmlformats.org/officeDocument/2006/relationships/ctrlProp" Target="../ctrlProps/ctrlProp99.xml"/><Relationship Id="rId61" Type="http://schemas.openxmlformats.org/officeDocument/2006/relationships/ctrlProp" Target="../ctrlProps/ctrlProp155.xml"/><Relationship Id="rId82" Type="http://schemas.openxmlformats.org/officeDocument/2006/relationships/ctrlProp" Target="../ctrlProps/ctrlProp176.xml"/><Relationship Id="rId90" Type="http://schemas.openxmlformats.org/officeDocument/2006/relationships/ctrlProp" Target="../ctrlProps/ctrlProp184.xml"/><Relationship Id="rId95" Type="http://schemas.openxmlformats.org/officeDocument/2006/relationships/ctrlProp" Target="../ctrlProps/ctrlProp189.xml"/><Relationship Id="rId19" Type="http://schemas.openxmlformats.org/officeDocument/2006/relationships/ctrlProp" Target="../ctrlProps/ctrlProp113.xml"/><Relationship Id="rId14" Type="http://schemas.openxmlformats.org/officeDocument/2006/relationships/ctrlProp" Target="../ctrlProps/ctrlProp108.xml"/><Relationship Id="rId22" Type="http://schemas.openxmlformats.org/officeDocument/2006/relationships/ctrlProp" Target="../ctrlProps/ctrlProp116.xml"/><Relationship Id="rId27" Type="http://schemas.openxmlformats.org/officeDocument/2006/relationships/ctrlProp" Target="../ctrlProps/ctrlProp121.xml"/><Relationship Id="rId30" Type="http://schemas.openxmlformats.org/officeDocument/2006/relationships/ctrlProp" Target="../ctrlProps/ctrlProp124.xml"/><Relationship Id="rId35" Type="http://schemas.openxmlformats.org/officeDocument/2006/relationships/ctrlProp" Target="../ctrlProps/ctrlProp129.xml"/><Relationship Id="rId43" Type="http://schemas.openxmlformats.org/officeDocument/2006/relationships/ctrlProp" Target="../ctrlProps/ctrlProp137.xml"/><Relationship Id="rId48" Type="http://schemas.openxmlformats.org/officeDocument/2006/relationships/ctrlProp" Target="../ctrlProps/ctrlProp142.xml"/><Relationship Id="rId56" Type="http://schemas.openxmlformats.org/officeDocument/2006/relationships/ctrlProp" Target="../ctrlProps/ctrlProp150.xml"/><Relationship Id="rId64" Type="http://schemas.openxmlformats.org/officeDocument/2006/relationships/ctrlProp" Target="../ctrlProps/ctrlProp158.xml"/><Relationship Id="rId69" Type="http://schemas.openxmlformats.org/officeDocument/2006/relationships/ctrlProp" Target="../ctrlProps/ctrlProp163.xml"/><Relationship Id="rId77" Type="http://schemas.openxmlformats.org/officeDocument/2006/relationships/ctrlProp" Target="../ctrlProps/ctrlProp171.xml"/><Relationship Id="rId8" Type="http://schemas.openxmlformats.org/officeDocument/2006/relationships/ctrlProp" Target="../ctrlProps/ctrlProp102.xml"/><Relationship Id="rId51" Type="http://schemas.openxmlformats.org/officeDocument/2006/relationships/ctrlProp" Target="../ctrlProps/ctrlProp145.xml"/><Relationship Id="rId72" Type="http://schemas.openxmlformats.org/officeDocument/2006/relationships/ctrlProp" Target="../ctrlProps/ctrlProp166.xml"/><Relationship Id="rId80" Type="http://schemas.openxmlformats.org/officeDocument/2006/relationships/ctrlProp" Target="../ctrlProps/ctrlProp174.xml"/><Relationship Id="rId85" Type="http://schemas.openxmlformats.org/officeDocument/2006/relationships/ctrlProp" Target="../ctrlProps/ctrlProp179.xml"/><Relationship Id="rId93" Type="http://schemas.openxmlformats.org/officeDocument/2006/relationships/ctrlProp" Target="../ctrlProps/ctrlProp187.xml"/><Relationship Id="rId3" Type="http://schemas.openxmlformats.org/officeDocument/2006/relationships/vmlDrawing" Target="../drawings/vmlDrawing2.v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59" Type="http://schemas.openxmlformats.org/officeDocument/2006/relationships/ctrlProp" Target="../ctrlProps/ctrlProp153.xml"/><Relationship Id="rId67" Type="http://schemas.openxmlformats.org/officeDocument/2006/relationships/ctrlProp" Target="../ctrlProps/ctrlProp161.xml"/><Relationship Id="rId20" Type="http://schemas.openxmlformats.org/officeDocument/2006/relationships/ctrlProp" Target="../ctrlProps/ctrlProp114.xml"/><Relationship Id="rId41" Type="http://schemas.openxmlformats.org/officeDocument/2006/relationships/ctrlProp" Target="../ctrlProps/ctrlProp135.xml"/><Relationship Id="rId54" Type="http://schemas.openxmlformats.org/officeDocument/2006/relationships/ctrlProp" Target="../ctrlProps/ctrlProp148.xml"/><Relationship Id="rId62" Type="http://schemas.openxmlformats.org/officeDocument/2006/relationships/ctrlProp" Target="../ctrlProps/ctrlProp156.xml"/><Relationship Id="rId70" Type="http://schemas.openxmlformats.org/officeDocument/2006/relationships/ctrlProp" Target="../ctrlProps/ctrlProp164.xml"/><Relationship Id="rId75" Type="http://schemas.openxmlformats.org/officeDocument/2006/relationships/ctrlProp" Target="../ctrlProps/ctrlProp169.xml"/><Relationship Id="rId83" Type="http://schemas.openxmlformats.org/officeDocument/2006/relationships/ctrlProp" Target="../ctrlProps/ctrlProp177.xml"/><Relationship Id="rId88" Type="http://schemas.openxmlformats.org/officeDocument/2006/relationships/ctrlProp" Target="../ctrlProps/ctrlProp182.xml"/><Relationship Id="rId91" Type="http://schemas.openxmlformats.org/officeDocument/2006/relationships/ctrlProp" Target="../ctrlProps/ctrlProp185.xml"/><Relationship Id="rId96" Type="http://schemas.openxmlformats.org/officeDocument/2006/relationships/ctrlProp" Target="../ctrlProps/ctrlProp190.xml"/><Relationship Id="rId1" Type="http://schemas.openxmlformats.org/officeDocument/2006/relationships/printerSettings" Target="../printerSettings/printerSettings2.bin"/><Relationship Id="rId6" Type="http://schemas.openxmlformats.org/officeDocument/2006/relationships/ctrlProp" Target="../ctrlProps/ctrlProp100.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57" Type="http://schemas.openxmlformats.org/officeDocument/2006/relationships/ctrlProp" Target="../ctrlProps/ctrlProp151.xml"/><Relationship Id="rId10" Type="http://schemas.openxmlformats.org/officeDocument/2006/relationships/ctrlProp" Target="../ctrlProps/ctrlProp104.xml"/><Relationship Id="rId31" Type="http://schemas.openxmlformats.org/officeDocument/2006/relationships/ctrlProp" Target="../ctrlProps/ctrlProp125.xml"/><Relationship Id="rId44" Type="http://schemas.openxmlformats.org/officeDocument/2006/relationships/ctrlProp" Target="../ctrlProps/ctrlProp138.xml"/><Relationship Id="rId52" Type="http://schemas.openxmlformats.org/officeDocument/2006/relationships/ctrlProp" Target="../ctrlProps/ctrlProp146.xml"/><Relationship Id="rId60" Type="http://schemas.openxmlformats.org/officeDocument/2006/relationships/ctrlProp" Target="../ctrlProps/ctrlProp154.xml"/><Relationship Id="rId65" Type="http://schemas.openxmlformats.org/officeDocument/2006/relationships/ctrlProp" Target="../ctrlProps/ctrlProp159.xml"/><Relationship Id="rId73" Type="http://schemas.openxmlformats.org/officeDocument/2006/relationships/ctrlProp" Target="../ctrlProps/ctrlProp167.xml"/><Relationship Id="rId78" Type="http://schemas.openxmlformats.org/officeDocument/2006/relationships/ctrlProp" Target="../ctrlProps/ctrlProp172.xml"/><Relationship Id="rId81" Type="http://schemas.openxmlformats.org/officeDocument/2006/relationships/ctrlProp" Target="../ctrlProps/ctrlProp175.xml"/><Relationship Id="rId86" Type="http://schemas.openxmlformats.org/officeDocument/2006/relationships/ctrlProp" Target="../ctrlProps/ctrlProp180.xml"/><Relationship Id="rId94" Type="http://schemas.openxmlformats.org/officeDocument/2006/relationships/ctrlProp" Target="../ctrlProps/ctrlProp188.xml"/><Relationship Id="rId4" Type="http://schemas.openxmlformats.org/officeDocument/2006/relationships/ctrlProp" Target="../ctrlProps/ctrlProp98.xml"/><Relationship Id="rId9"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R191"/>
  <sheetViews>
    <sheetView tabSelected="1" topLeftCell="D1" zoomScaleNormal="100" zoomScaleSheetLayoutView="100" zoomScalePageLayoutView="55" workbookViewId="0">
      <selection activeCell="D1" sqref="D1:P1"/>
    </sheetView>
  </sheetViews>
  <sheetFormatPr defaultRowHeight="12.75" outlineLevelCol="1" x14ac:dyDescent="0.2"/>
  <cols>
    <col min="1" max="3" width="9.140625" hidden="1" customWidth="1"/>
    <col min="4" max="4" width="1.7109375" customWidth="1"/>
    <col min="5" max="6" width="2.7109375" customWidth="1"/>
    <col min="7" max="7" width="59.85546875" style="77" customWidth="1"/>
    <col min="8" max="8" width="9.42578125" style="341" hidden="1" customWidth="1"/>
    <col min="9" max="9" width="12.28515625" style="341" customWidth="1" collapsed="1"/>
    <col min="10" max="10" width="4.28515625" style="341" hidden="1" customWidth="1" outlineLevel="1"/>
    <col min="11" max="11" width="4" style="341" customWidth="1"/>
    <col min="12" max="12" width="2.7109375" style="341" customWidth="1"/>
    <col min="13" max="13" width="78.5703125" style="341" customWidth="1"/>
    <col min="14" max="14" width="10.42578125" style="341" customWidth="1"/>
    <col min="15" max="15" width="10.28515625" style="341" customWidth="1"/>
    <col min="16" max="16" width="1.7109375" customWidth="1"/>
  </cols>
  <sheetData>
    <row r="1" spans="1:18" ht="19.5" customHeight="1" x14ac:dyDescent="0.2">
      <c r="D1" s="485" t="s">
        <v>127</v>
      </c>
      <c r="E1" s="485"/>
      <c r="F1" s="485"/>
      <c r="G1" s="485"/>
      <c r="H1" s="485"/>
      <c r="I1" s="485"/>
      <c r="J1" s="485"/>
      <c r="K1" s="485"/>
      <c r="L1" s="485"/>
      <c r="M1" s="485"/>
      <c r="N1" s="485"/>
      <c r="O1" s="485"/>
      <c r="P1" s="485"/>
    </row>
    <row r="2" spans="1:18" ht="5.25" customHeight="1" x14ac:dyDescent="0.2">
      <c r="D2" s="372"/>
      <c r="E2" s="373"/>
      <c r="F2" s="373"/>
      <c r="G2" s="373"/>
      <c r="H2" s="373"/>
      <c r="I2" s="373"/>
      <c r="J2" s="373"/>
      <c r="K2" s="373"/>
      <c r="L2" s="373"/>
      <c r="M2" s="373"/>
      <c r="N2" s="373"/>
      <c r="O2" s="373"/>
      <c r="P2" s="374"/>
    </row>
    <row r="3" spans="1:18" s="78" customFormat="1" ht="183" customHeight="1" x14ac:dyDescent="0.2">
      <c r="D3" s="375"/>
      <c r="E3" s="463" t="s">
        <v>188</v>
      </c>
      <c r="F3" s="464"/>
      <c r="G3" s="464"/>
      <c r="H3" s="464"/>
      <c r="I3" s="464"/>
      <c r="J3" s="464"/>
      <c r="K3" s="464"/>
      <c r="L3" s="464"/>
      <c r="M3" s="464"/>
      <c r="N3" s="464"/>
      <c r="O3" s="464"/>
      <c r="P3" s="376"/>
    </row>
    <row r="4" spans="1:18" s="78" customFormat="1" ht="4.5" customHeight="1" x14ac:dyDescent="0.2">
      <c r="D4" s="377"/>
      <c r="E4" s="378"/>
      <c r="F4" s="378"/>
      <c r="G4" s="378"/>
      <c r="H4" s="378"/>
      <c r="I4" s="378"/>
      <c r="J4" s="378"/>
      <c r="K4" s="378"/>
      <c r="L4" s="378"/>
      <c r="M4" s="378"/>
      <c r="N4" s="378"/>
      <c r="O4" s="378"/>
      <c r="P4" s="379"/>
    </row>
    <row r="5" spans="1:18" s="78" customFormat="1" ht="14.1" customHeight="1" x14ac:dyDescent="0.2">
      <c r="E5" s="371"/>
      <c r="F5" s="371"/>
      <c r="G5" s="371"/>
      <c r="H5" s="371"/>
      <c r="I5" s="371"/>
      <c r="J5" s="371"/>
      <c r="K5" s="371"/>
      <c r="L5" s="371"/>
      <c r="M5" s="371"/>
      <c r="N5" s="371"/>
      <c r="O5" s="371"/>
    </row>
    <row r="6" spans="1:18" ht="13.5" thickBot="1" x14ac:dyDescent="0.25"/>
    <row r="7" spans="1:18" ht="3.95" customHeight="1" x14ac:dyDescent="0.2">
      <c r="D7" s="1"/>
      <c r="E7" s="2"/>
      <c r="F7" s="2"/>
      <c r="G7" s="3"/>
      <c r="H7" s="4"/>
      <c r="I7" s="4"/>
      <c r="J7" s="4"/>
      <c r="K7" s="4"/>
      <c r="L7" s="4"/>
      <c r="M7" s="4"/>
      <c r="N7" s="4"/>
      <c r="O7" s="4"/>
      <c r="P7" s="5"/>
    </row>
    <row r="8" spans="1:18" s="10" customFormat="1" ht="27.75" x14ac:dyDescent="0.4">
      <c r="D8" s="363"/>
      <c r="E8" s="364" t="s">
        <v>50</v>
      </c>
      <c r="F8" s="365"/>
      <c r="G8" s="366"/>
      <c r="H8" s="367"/>
      <c r="I8" s="367"/>
      <c r="J8" s="367"/>
      <c r="K8" s="367"/>
      <c r="L8" s="367"/>
      <c r="M8" s="367"/>
      <c r="N8" s="8"/>
      <c r="O8" s="8"/>
      <c r="P8" s="9"/>
    </row>
    <row r="9" spans="1:18" s="10" customFormat="1" ht="3.95" customHeight="1" x14ac:dyDescent="0.3">
      <c r="D9" s="363"/>
      <c r="E9" s="368"/>
      <c r="F9" s="365"/>
      <c r="G9" s="366"/>
      <c r="H9" s="367"/>
      <c r="I9" s="367"/>
      <c r="J9" s="367"/>
      <c r="K9" s="367"/>
      <c r="L9" s="367"/>
      <c r="M9" s="367"/>
      <c r="N9" s="8"/>
      <c r="O9" s="8"/>
      <c r="P9" s="9"/>
    </row>
    <row r="10" spans="1:18" s="10" customFormat="1" ht="20.25" x14ac:dyDescent="0.3">
      <c r="D10" s="363"/>
      <c r="E10" s="369" t="s">
        <v>185</v>
      </c>
      <c r="F10" s="365"/>
      <c r="G10" s="366"/>
      <c r="H10" s="367"/>
      <c r="I10" s="367"/>
      <c r="J10" s="367"/>
      <c r="K10" s="367"/>
      <c r="L10" s="367"/>
      <c r="M10" s="367"/>
      <c r="N10" s="8"/>
      <c r="O10" s="8"/>
      <c r="P10" s="9"/>
    </row>
    <row r="11" spans="1:18" ht="3.95" customHeight="1" thickBot="1" x14ac:dyDescent="0.3">
      <c r="D11" s="11"/>
      <c r="E11" s="12"/>
      <c r="F11" s="13"/>
      <c r="G11" s="14"/>
      <c r="H11" s="94"/>
      <c r="I11" s="94"/>
      <c r="J11" s="94"/>
      <c r="K11" s="94"/>
      <c r="L11" s="94"/>
      <c r="M11" s="94"/>
      <c r="N11" s="94"/>
      <c r="O11" s="94"/>
      <c r="P11" s="15"/>
    </row>
    <row r="12" spans="1:18" ht="3.95" customHeight="1" x14ac:dyDescent="0.2">
      <c r="D12" s="16"/>
      <c r="E12" s="17"/>
      <c r="F12" s="17"/>
      <c r="G12" s="18"/>
      <c r="H12" s="19"/>
      <c r="I12" s="167"/>
      <c r="J12" s="294"/>
      <c r="K12" s="210"/>
      <c r="L12" s="20"/>
      <c r="M12" s="20"/>
      <c r="N12" s="191"/>
      <c r="O12" s="166" t="s">
        <v>119</v>
      </c>
      <c r="P12" s="21"/>
    </row>
    <row r="13" spans="1:18" s="23" customFormat="1" ht="19.7" customHeight="1" x14ac:dyDescent="0.2">
      <c r="D13" s="22"/>
      <c r="E13" s="486" t="s">
        <v>0</v>
      </c>
      <c r="F13" s="486"/>
      <c r="G13" s="487"/>
      <c r="H13" s="488" t="s">
        <v>71</v>
      </c>
      <c r="I13" s="489" t="s">
        <v>70</v>
      </c>
      <c r="J13" s="295"/>
      <c r="K13" s="490" t="s">
        <v>72</v>
      </c>
      <c r="L13" s="491"/>
      <c r="M13" s="491"/>
      <c r="N13" s="492"/>
      <c r="O13" s="493" t="s">
        <v>93</v>
      </c>
      <c r="P13" s="494"/>
      <c r="R13" s="293"/>
    </row>
    <row r="14" spans="1:18" s="23" customFormat="1" ht="19.7" customHeight="1" x14ac:dyDescent="0.2">
      <c r="A14" s="147" t="s">
        <v>90</v>
      </c>
      <c r="B14" s="147" t="s">
        <v>91</v>
      </c>
      <c r="C14" s="147"/>
      <c r="D14" s="22"/>
      <c r="E14" s="486"/>
      <c r="F14" s="486"/>
      <c r="G14" s="487"/>
      <c r="H14" s="488"/>
      <c r="I14" s="489"/>
      <c r="J14" s="296"/>
      <c r="K14" s="495" t="s">
        <v>74</v>
      </c>
      <c r="L14" s="496"/>
      <c r="M14" s="496"/>
      <c r="N14" s="235" t="s">
        <v>1</v>
      </c>
      <c r="O14" s="493"/>
      <c r="P14" s="494"/>
    </row>
    <row r="15" spans="1:18" s="23" customFormat="1" ht="2.1" customHeight="1" thickBot="1" x14ac:dyDescent="0.25">
      <c r="A15" s="148"/>
      <c r="B15" s="148"/>
      <c r="C15" s="148"/>
      <c r="D15" s="24"/>
      <c r="E15" s="25"/>
      <c r="F15" s="26"/>
      <c r="G15" s="26"/>
      <c r="H15" s="27"/>
      <c r="I15" s="81"/>
      <c r="J15" s="297"/>
      <c r="K15" s="211"/>
      <c r="L15" s="28"/>
      <c r="M15" s="28"/>
      <c r="N15" s="236"/>
      <c r="O15" s="28"/>
      <c r="P15" s="29"/>
    </row>
    <row r="16" spans="1:18" ht="3.75" customHeight="1" x14ac:dyDescent="0.2">
      <c r="A16" s="149"/>
      <c r="B16" s="149"/>
      <c r="C16" s="149"/>
      <c r="D16" s="11"/>
      <c r="E16" s="13"/>
      <c r="F16" s="13"/>
      <c r="G16" s="14"/>
      <c r="H16" s="30"/>
      <c r="I16" s="70"/>
      <c r="J16" s="298"/>
      <c r="K16" s="192"/>
      <c r="L16" s="94"/>
      <c r="M16" s="94"/>
      <c r="N16" s="237"/>
      <c r="O16" s="209"/>
      <c r="P16" s="15"/>
    </row>
    <row r="17" spans="1:16" s="35" customFormat="1" ht="14.25" customHeight="1" x14ac:dyDescent="0.2">
      <c r="A17" s="150"/>
      <c r="B17" s="150"/>
      <c r="C17" s="150"/>
      <c r="D17" s="31"/>
      <c r="E17" s="104" t="s">
        <v>94</v>
      </c>
      <c r="F17" s="104"/>
      <c r="G17" s="33"/>
      <c r="H17" s="100"/>
      <c r="I17" s="168"/>
      <c r="J17" s="299"/>
      <c r="K17" s="212"/>
      <c r="L17" s="339"/>
      <c r="M17" s="339"/>
      <c r="N17" s="238"/>
      <c r="O17" s="179" t="str">
        <f>IF(A17=FALSE,"",I17+IF(B17=TRUE,N17,0))</f>
        <v/>
      </c>
      <c r="P17" s="34"/>
    </row>
    <row r="18" spans="1:16" ht="12.75" customHeight="1" x14ac:dyDescent="0.2">
      <c r="A18" s="149"/>
      <c r="B18" s="149"/>
      <c r="C18" s="149"/>
      <c r="D18" s="11"/>
      <c r="E18" s="107"/>
      <c r="F18" s="476" t="s">
        <v>95</v>
      </c>
      <c r="G18" s="476"/>
      <c r="H18" s="42"/>
      <c r="I18" s="169"/>
      <c r="J18" s="300"/>
      <c r="K18" s="213"/>
      <c r="L18" s="339"/>
      <c r="M18" s="339"/>
      <c r="N18" s="239"/>
      <c r="O18" s="180"/>
      <c r="P18" s="15"/>
    </row>
    <row r="19" spans="1:16" ht="3.95" customHeight="1" x14ac:dyDescent="0.2">
      <c r="A19" s="149"/>
      <c r="B19" s="149"/>
      <c r="C19" s="149"/>
      <c r="D19" s="11"/>
      <c r="E19" s="13"/>
      <c r="F19" s="13"/>
      <c r="G19" s="14"/>
      <c r="H19" s="42"/>
      <c r="I19" s="169"/>
      <c r="J19" s="298"/>
      <c r="K19" s="192"/>
      <c r="L19" s="94"/>
      <c r="M19" s="94"/>
      <c r="N19" s="237"/>
      <c r="O19" s="209"/>
      <c r="P19" s="15"/>
    </row>
    <row r="20" spans="1:16" ht="15.95" customHeight="1" x14ac:dyDescent="0.2">
      <c r="A20" s="149" t="b">
        <v>0</v>
      </c>
      <c r="B20" s="149" t="b">
        <f>A20</f>
        <v>0</v>
      </c>
      <c r="C20" s="149"/>
      <c r="D20" s="11"/>
      <c r="E20" s="13"/>
      <c r="F20" s="129" t="s">
        <v>96</v>
      </c>
      <c r="G20" s="14"/>
      <c r="H20" s="164">
        <v>0</v>
      </c>
      <c r="I20" s="259">
        <v>350</v>
      </c>
      <c r="J20" s="300"/>
      <c r="K20" s="213"/>
      <c r="L20" s="340" t="s">
        <v>233</v>
      </c>
      <c r="M20" s="340"/>
      <c r="N20" s="240"/>
      <c r="O20" s="95" t="str">
        <f>IF(A20=FALSE,"",I20+IF(B20=TRUE,N20,0))</f>
        <v/>
      </c>
      <c r="P20" s="15"/>
    </row>
    <row r="21" spans="1:16" ht="15.95" customHeight="1" x14ac:dyDescent="0.2">
      <c r="A21" s="149"/>
      <c r="B21" s="149"/>
      <c r="C21" s="149"/>
      <c r="D21" s="11"/>
      <c r="E21" s="13"/>
      <c r="F21" s="13"/>
      <c r="G21" s="342" t="s">
        <v>113</v>
      </c>
      <c r="H21" s="42"/>
      <c r="I21" s="170"/>
      <c r="J21" s="300"/>
      <c r="K21" s="213"/>
      <c r="L21" s="342"/>
      <c r="M21" s="342"/>
      <c r="N21" s="239"/>
      <c r="O21" s="180"/>
      <c r="P21" s="15"/>
    </row>
    <row r="22" spans="1:16" ht="15.95" customHeight="1" x14ac:dyDescent="0.2">
      <c r="A22" s="149" t="b">
        <v>0</v>
      </c>
      <c r="B22" s="149" t="b">
        <f>A22</f>
        <v>0</v>
      </c>
      <c r="C22" s="149" t="str">
        <f>IF(AND(A22,A24),"ALERT","")</f>
        <v/>
      </c>
      <c r="D22" s="11"/>
      <c r="E22" s="13"/>
      <c r="F22" s="102" t="s">
        <v>129</v>
      </c>
      <c r="G22" s="14"/>
      <c r="H22" s="164">
        <v>0</v>
      </c>
      <c r="I22" s="251">
        <v>300</v>
      </c>
      <c r="J22" s="300"/>
      <c r="K22" s="213"/>
      <c r="L22" s="340" t="s">
        <v>234</v>
      </c>
      <c r="M22" s="340"/>
      <c r="N22" s="240"/>
      <c r="O22" s="95" t="str">
        <f>IF(A22=FALSE,"",I22+IF(B22=TRUE,N22,0))</f>
        <v/>
      </c>
      <c r="P22" s="15"/>
    </row>
    <row r="23" spans="1:16" ht="15.95" customHeight="1" x14ac:dyDescent="0.2">
      <c r="A23" s="149"/>
      <c r="B23" s="149"/>
      <c r="C23" s="149"/>
      <c r="D23" s="11"/>
      <c r="E23" s="13"/>
      <c r="F23" s="85"/>
      <c r="G23" s="342" t="s">
        <v>114</v>
      </c>
      <c r="H23" s="42"/>
      <c r="I23" s="169"/>
      <c r="J23" s="300"/>
      <c r="K23" s="213"/>
      <c r="L23" s="342"/>
      <c r="M23" s="342"/>
      <c r="N23" s="239"/>
      <c r="O23" s="180"/>
      <c r="P23" s="15"/>
    </row>
    <row r="24" spans="1:16" ht="15.95" customHeight="1" x14ac:dyDescent="0.2">
      <c r="A24" s="149" t="b">
        <v>0</v>
      </c>
      <c r="B24" s="149" t="b">
        <f>A24</f>
        <v>0</v>
      </c>
      <c r="C24" s="149"/>
      <c r="D24" s="11"/>
      <c r="E24" s="13"/>
      <c r="F24" s="129" t="s">
        <v>130</v>
      </c>
      <c r="G24" s="14"/>
      <c r="H24" s="164">
        <v>0</v>
      </c>
      <c r="I24" s="251">
        <v>600</v>
      </c>
      <c r="J24" s="300"/>
      <c r="K24" s="213"/>
      <c r="L24" s="340" t="s">
        <v>235</v>
      </c>
      <c r="M24" s="340"/>
      <c r="N24" s="240"/>
      <c r="O24" s="95" t="str">
        <f>IF(A24=FALSE,"",I24+IF(B24=TRUE,N24,0))</f>
        <v/>
      </c>
      <c r="P24" s="15"/>
    </row>
    <row r="25" spans="1:16" ht="15.95" customHeight="1" x14ac:dyDescent="0.2">
      <c r="A25" s="149"/>
      <c r="B25" s="149"/>
      <c r="C25" s="149"/>
      <c r="D25" s="11"/>
      <c r="E25" s="13"/>
      <c r="F25" s="13"/>
      <c r="G25" s="342" t="s">
        <v>115</v>
      </c>
      <c r="H25" s="42"/>
      <c r="I25" s="170"/>
      <c r="J25" s="300"/>
      <c r="K25" s="213"/>
      <c r="L25" s="342"/>
      <c r="M25" s="342"/>
      <c r="N25" s="239"/>
      <c r="O25" s="180"/>
      <c r="P25" s="15"/>
    </row>
    <row r="26" spans="1:16" ht="3.95" customHeight="1" thickBot="1" x14ac:dyDescent="0.25">
      <c r="A26" s="149"/>
      <c r="B26" s="149"/>
      <c r="C26" s="149"/>
      <c r="D26" s="11"/>
      <c r="E26" s="13"/>
      <c r="F26" s="13"/>
      <c r="G26" s="14"/>
      <c r="H26" s="42"/>
      <c r="I26" s="171"/>
      <c r="J26" s="301"/>
      <c r="K26" s="214"/>
      <c r="L26" s="43"/>
      <c r="M26" s="43"/>
      <c r="N26" s="241"/>
      <c r="O26" s="181"/>
      <c r="P26" s="15"/>
    </row>
    <row r="27" spans="1:16" ht="3.75" customHeight="1" x14ac:dyDescent="0.2">
      <c r="A27" s="149"/>
      <c r="B27" s="149"/>
      <c r="C27" s="149"/>
      <c r="D27" s="1"/>
      <c r="E27" s="2"/>
      <c r="F27" s="2"/>
      <c r="G27" s="3"/>
      <c r="H27" s="44"/>
      <c r="I27" s="172"/>
      <c r="J27" s="302"/>
      <c r="K27" s="215"/>
      <c r="L27" s="4"/>
      <c r="M27" s="4"/>
      <c r="N27" s="242"/>
      <c r="O27" s="182"/>
      <c r="P27" s="5"/>
    </row>
    <row r="28" spans="1:16" s="35" customFormat="1" ht="14.25" customHeight="1" x14ac:dyDescent="0.2">
      <c r="A28" s="150" t="b">
        <v>0</v>
      </c>
      <c r="B28" s="150" t="b">
        <v>0</v>
      </c>
      <c r="C28" s="150"/>
      <c r="D28" s="31"/>
      <c r="E28" s="98"/>
      <c r="F28" s="98" t="s">
        <v>2</v>
      </c>
      <c r="G28" s="99"/>
      <c r="H28" s="145"/>
      <c r="I28" s="258" t="str">
        <f>IF(OR(C30,C31,C32,C33),0*IF(C30,1,0)+200*IF(C31,1,0)+300*IF(C32,1,0)+600*IF(C33,1,0),"")</f>
        <v/>
      </c>
      <c r="J28" s="299">
        <v>4</v>
      </c>
      <c r="K28" s="212"/>
      <c r="L28" s="477" t="str">
        <f>"OpenSites Standard Template Setup: Allow "&amp;IF(J28=4,"½ day",IF(J28=8,"1 day",IF(J28=12,"1½ days",IF(J28=16,"2 days",IF(J28=20,"2½ days",IF(J28=24,"3 days",J28&amp;" hour"&amp;IF(J28&lt;&gt;1,"s","")))))))&amp;" to implement an averagely complex design. Very simple designs may require less effort; complex designs / multiple templates require more."</f>
        <v>OpenSites Standard Template Setup: Allow ½ day to implement an averagely complex design. Very simple designs may require less effort; complex designs / multiple templates require more.</v>
      </c>
      <c r="M28" s="477"/>
      <c r="N28" s="238">
        <f>J28*75</f>
        <v>300</v>
      </c>
      <c r="O28" s="179" t="str">
        <f>IF(OR(C30,C31,C32,C33),I28+IF(B28=TRUE,N28,0),"")</f>
        <v/>
      </c>
      <c r="P28" s="34"/>
    </row>
    <row r="29" spans="1:16" ht="12.75" customHeight="1" x14ac:dyDescent="0.2">
      <c r="A29" s="149" t="b">
        <f>A28</f>
        <v>0</v>
      </c>
      <c r="B29" s="149" t="b">
        <f t="shared" ref="B29:B33" si="0">B28</f>
        <v>0</v>
      </c>
      <c r="C29" s="149" t="str">
        <f>IF(OR(AND(A28,SUM(IF(C30,1,0),IF(C31,1,0),IF(C32,1,0),IF(C33,1,0))&lt;&gt;1),AND(SUM(IF(C30,1,0),IF(C31,1,0),IF(C32,1,0),IF(C33,1,0))=1,NOT(A28))),"ALERT","")</f>
        <v/>
      </c>
      <c r="D29" s="11"/>
      <c r="E29" s="13"/>
      <c r="F29" s="41" t="s">
        <v>3</v>
      </c>
      <c r="G29" s="14"/>
      <c r="H29" s="42"/>
      <c r="I29" s="169"/>
      <c r="J29" s="300"/>
      <c r="K29" s="213"/>
      <c r="L29" s="477"/>
      <c r="M29" s="477"/>
      <c r="N29" s="239"/>
      <c r="O29" s="180"/>
      <c r="P29" s="15"/>
    </row>
    <row r="30" spans="1:16" ht="12.75" customHeight="1" x14ac:dyDescent="0.2">
      <c r="A30" s="149" t="b">
        <f>IF(AND($A$28,C30),TRUE,FALSE)</f>
        <v>0</v>
      </c>
      <c r="B30" s="149" t="b">
        <f t="shared" si="0"/>
        <v>0</v>
      </c>
      <c r="C30" s="149" t="b">
        <v>0</v>
      </c>
      <c r="D30" s="11"/>
      <c r="E30" s="256"/>
      <c r="F30" s="13"/>
      <c r="G30" s="254" t="s">
        <v>135</v>
      </c>
      <c r="H30" s="42">
        <v>1</v>
      </c>
      <c r="I30" s="169"/>
      <c r="J30" s="300"/>
      <c r="K30" s="213"/>
      <c r="L30" s="342"/>
      <c r="M30" s="478" t="s">
        <v>132</v>
      </c>
      <c r="N30" s="239"/>
      <c r="O30" s="180"/>
      <c r="P30" s="15"/>
    </row>
    <row r="31" spans="1:16" ht="12.75" customHeight="1" x14ac:dyDescent="0.2">
      <c r="A31" s="149" t="b">
        <f t="shared" ref="A31:A33" si="1">IF(AND($A$28,C31),TRUE,FALSE)</f>
        <v>0</v>
      </c>
      <c r="B31" s="149" t="b">
        <f>B29</f>
        <v>0</v>
      </c>
      <c r="C31" s="149" t="b">
        <v>0</v>
      </c>
      <c r="D31" s="11"/>
      <c r="E31" s="256"/>
      <c r="F31" s="13"/>
      <c r="G31" s="254" t="s">
        <v>136</v>
      </c>
      <c r="H31" s="42">
        <v>2</v>
      </c>
      <c r="I31" s="169"/>
      <c r="J31" s="300"/>
      <c r="K31" s="213"/>
      <c r="L31" s="342"/>
      <c r="M31" s="478"/>
      <c r="N31" s="239"/>
      <c r="O31" s="180"/>
      <c r="P31" s="15"/>
    </row>
    <row r="32" spans="1:16" ht="12.75" customHeight="1" x14ac:dyDescent="0.2">
      <c r="A32" s="149" t="b">
        <f t="shared" si="1"/>
        <v>0</v>
      </c>
      <c r="B32" s="149" t="b">
        <f>B30</f>
        <v>0</v>
      </c>
      <c r="C32" s="149" t="b">
        <v>0</v>
      </c>
      <c r="D32" s="11"/>
      <c r="E32" s="256"/>
      <c r="F32" s="13"/>
      <c r="G32" s="254" t="s">
        <v>153</v>
      </c>
      <c r="H32" s="42">
        <v>3</v>
      </c>
      <c r="I32" s="169"/>
      <c r="J32" s="300"/>
      <c r="K32" s="213"/>
      <c r="L32" s="342"/>
      <c r="M32" s="478"/>
      <c r="N32" s="239"/>
      <c r="O32" s="180"/>
      <c r="P32" s="15"/>
    </row>
    <row r="33" spans="1:16" x14ac:dyDescent="0.2">
      <c r="A33" s="149" t="b">
        <f t="shared" si="1"/>
        <v>0</v>
      </c>
      <c r="B33" s="149" t="b">
        <f t="shared" si="0"/>
        <v>0</v>
      </c>
      <c r="C33" s="149" t="b">
        <v>0</v>
      </c>
      <c r="D33" s="11"/>
      <c r="E33" s="256"/>
      <c r="F33" s="253"/>
      <c r="G33" s="255" t="s">
        <v>184</v>
      </c>
      <c r="H33" s="42">
        <v>3</v>
      </c>
      <c r="I33" s="169"/>
      <c r="J33" s="300"/>
      <c r="K33" s="213"/>
      <c r="L33" s="342"/>
      <c r="M33" s="478"/>
      <c r="N33" s="239"/>
      <c r="O33" s="180"/>
      <c r="P33" s="15"/>
    </row>
    <row r="34" spans="1:16" ht="3.95" customHeight="1" thickBot="1" x14ac:dyDescent="0.25">
      <c r="A34" s="149"/>
      <c r="B34" s="149"/>
      <c r="C34" s="149"/>
      <c r="D34" s="11"/>
      <c r="E34" s="13"/>
      <c r="F34" s="13"/>
      <c r="G34" s="14"/>
      <c r="H34" s="42"/>
      <c r="I34" s="171"/>
      <c r="J34" s="303"/>
      <c r="K34" s="216"/>
      <c r="L34" s="146"/>
      <c r="M34" s="43"/>
      <c r="N34" s="241"/>
      <c r="O34" s="181"/>
      <c r="P34" s="15"/>
    </row>
    <row r="35" spans="1:16" ht="3.75" customHeight="1" x14ac:dyDescent="0.2">
      <c r="A35" s="149"/>
      <c r="B35" s="149"/>
      <c r="C35" s="149"/>
      <c r="D35" s="1"/>
      <c r="E35" s="2"/>
      <c r="F35" s="2"/>
      <c r="G35" s="3"/>
      <c r="H35" s="44"/>
      <c r="I35" s="172"/>
      <c r="J35" s="302"/>
      <c r="K35" s="215"/>
      <c r="L35" s="4"/>
      <c r="M35" s="4"/>
      <c r="N35" s="242"/>
      <c r="O35" s="182"/>
      <c r="P35" s="5"/>
    </row>
    <row r="36" spans="1:16" x14ac:dyDescent="0.2">
      <c r="A36" s="149"/>
      <c r="B36" s="149"/>
      <c r="C36" s="149"/>
      <c r="D36" s="11"/>
      <c r="E36" s="32" t="s">
        <v>133</v>
      </c>
      <c r="F36" s="13"/>
      <c r="G36" s="14"/>
      <c r="H36" s="42"/>
      <c r="I36" s="173"/>
      <c r="J36" s="298"/>
      <c r="K36" s="192"/>
      <c r="L36" s="94"/>
      <c r="M36" s="94"/>
      <c r="N36" s="237"/>
      <c r="O36" s="209"/>
      <c r="P36" s="15"/>
    </row>
    <row r="37" spans="1:16" ht="3.95" customHeight="1" x14ac:dyDescent="0.2">
      <c r="A37" s="149"/>
      <c r="B37" s="149"/>
      <c r="C37" s="149"/>
      <c r="D37" s="11"/>
      <c r="E37" s="32"/>
      <c r="F37" s="13"/>
      <c r="G37" s="14"/>
      <c r="H37" s="42"/>
      <c r="I37" s="173"/>
      <c r="J37" s="298"/>
      <c r="K37" s="192"/>
      <c r="L37" s="94"/>
      <c r="M37" s="94"/>
      <c r="N37" s="237"/>
      <c r="O37" s="209"/>
      <c r="P37" s="15"/>
    </row>
    <row r="38" spans="1:16" ht="14.1" customHeight="1" x14ac:dyDescent="0.2">
      <c r="A38" s="155" t="b">
        <f>IF(OR(C30,C31),TRUE,FALSE)</f>
        <v>0</v>
      </c>
      <c r="B38" s="149" t="b">
        <f>A38</f>
        <v>0</v>
      </c>
      <c r="C38" s="149" t="str">
        <f>IF(AND(A38,A39),"ALERT","")</f>
        <v/>
      </c>
      <c r="D38" s="122"/>
      <c r="E38" s="123"/>
      <c r="F38" s="260" t="s">
        <v>134</v>
      </c>
      <c r="G38" s="124"/>
      <c r="H38" s="145"/>
      <c r="I38" s="173" t="str">
        <f>IF(A38,0,"")</f>
        <v/>
      </c>
      <c r="J38" s="304"/>
      <c r="K38" s="217"/>
      <c r="L38" s="125"/>
      <c r="M38" s="125"/>
      <c r="N38" s="243"/>
      <c r="O38" s="183" t="str">
        <f>IF(A38=FALSE,"",I38+IF(B38=TRUE,N38,0))</f>
        <v/>
      </c>
      <c r="P38" s="127"/>
    </row>
    <row r="39" spans="1:16" ht="14.1" customHeight="1" x14ac:dyDescent="0.2">
      <c r="A39" s="149" t="b">
        <f>IF(OR(C32,C33),TRUE,FALSE)</f>
        <v>0</v>
      </c>
      <c r="B39" s="149" t="b">
        <f>A39</f>
        <v>0</v>
      </c>
      <c r="C39" s="149"/>
      <c r="D39" s="122"/>
      <c r="E39" s="128"/>
      <c r="F39" s="128" t="s">
        <v>4</v>
      </c>
      <c r="G39" s="124"/>
      <c r="H39" s="145"/>
      <c r="I39" s="173" t="str">
        <f>IF(A39,0,"")</f>
        <v/>
      </c>
      <c r="J39" s="304"/>
      <c r="K39" s="217"/>
      <c r="L39" s="125"/>
      <c r="M39" s="125"/>
      <c r="N39" s="243"/>
      <c r="O39" s="183" t="str">
        <f>IF(A39=FALSE,"",I39+IF(B39=TRUE,N39,0))</f>
        <v/>
      </c>
      <c r="P39" s="127"/>
    </row>
    <row r="40" spans="1:16" ht="3.95" customHeight="1" thickBot="1" x14ac:dyDescent="0.25">
      <c r="A40" s="149"/>
      <c r="B40" s="149"/>
      <c r="C40" s="149"/>
      <c r="D40" s="45"/>
      <c r="E40" s="46"/>
      <c r="F40" s="46"/>
      <c r="G40" s="47"/>
      <c r="H40" s="48"/>
      <c r="I40" s="174"/>
      <c r="J40" s="305"/>
      <c r="K40" s="193"/>
      <c r="L40" s="49"/>
      <c r="M40" s="49"/>
      <c r="N40" s="244"/>
      <c r="O40" s="184"/>
      <c r="P40" s="50"/>
    </row>
    <row r="41" spans="1:16" ht="3.95" customHeight="1" x14ac:dyDescent="0.2">
      <c r="A41" s="149"/>
      <c r="B41" s="149"/>
      <c r="C41" s="149"/>
      <c r="D41" s="11"/>
      <c r="E41" s="13"/>
      <c r="F41" s="13"/>
      <c r="G41" s="14"/>
      <c r="H41" s="42"/>
      <c r="I41" s="173"/>
      <c r="J41" s="298"/>
      <c r="K41" s="192"/>
      <c r="L41" s="94"/>
      <c r="M41" s="94"/>
      <c r="N41" s="237"/>
      <c r="O41" s="209"/>
      <c r="P41" s="15"/>
    </row>
    <row r="42" spans="1:16" x14ac:dyDescent="0.2">
      <c r="A42" s="149"/>
      <c r="B42" s="149"/>
      <c r="C42" s="149"/>
      <c r="D42" s="11"/>
      <c r="E42" s="32" t="s">
        <v>146</v>
      </c>
      <c r="F42" s="13"/>
      <c r="G42" s="14"/>
      <c r="H42" s="42"/>
      <c r="I42" s="173"/>
      <c r="J42" s="298"/>
      <c r="K42" s="192"/>
      <c r="L42" s="94"/>
      <c r="M42" s="94"/>
      <c r="N42" s="237"/>
      <c r="O42" s="209"/>
      <c r="P42" s="15"/>
    </row>
    <row r="43" spans="1:16" ht="3.95" customHeight="1" x14ac:dyDescent="0.2">
      <c r="A43" s="149"/>
      <c r="B43" s="149"/>
      <c r="C43" s="149"/>
      <c r="D43" s="11"/>
      <c r="E43" s="32"/>
      <c r="F43" s="13"/>
      <c r="G43" s="14"/>
      <c r="H43" s="42"/>
      <c r="I43" s="173"/>
      <c r="J43" s="298"/>
      <c r="K43" s="192"/>
      <c r="L43" s="94"/>
      <c r="M43" s="94"/>
      <c r="N43" s="237"/>
      <c r="O43" s="209"/>
      <c r="P43" s="15"/>
    </row>
    <row r="44" spans="1:16" ht="14.1" customHeight="1" x14ac:dyDescent="0.2">
      <c r="A44" s="155" t="b">
        <f>IF(OR(C30,C31,C32,C33),TRUE,FALSE)</f>
        <v>0</v>
      </c>
      <c r="B44" s="149" t="b">
        <v>0</v>
      </c>
      <c r="C44" s="149"/>
      <c r="D44" s="122"/>
      <c r="E44" s="123"/>
      <c r="F44" s="260" t="str">
        <f>IF(OR(C30,C31),"Single language",IF(C32,"Up to 3 languages",IF(C33,"Unlimited languages","Single Language")))</f>
        <v>Single Language</v>
      </c>
      <c r="G44" s="124"/>
      <c r="H44" s="145"/>
      <c r="I44" s="173" t="str">
        <f>IF(OR(C32,C33),0,"")</f>
        <v/>
      </c>
      <c r="J44" s="306">
        <v>1</v>
      </c>
      <c r="K44" s="220"/>
      <c r="L44" s="340" t="s">
        <v>147</v>
      </c>
      <c r="M44" s="340"/>
      <c r="N44" s="240">
        <v>50</v>
      </c>
      <c r="O44" s="95" t="str">
        <f>IF(OR(C33,C32),IF(A44=FALSE,"",I44+IF(B44=TRUE,N44,0)),"")</f>
        <v/>
      </c>
      <c r="P44" s="15"/>
    </row>
    <row r="45" spans="1:16" ht="3.95" customHeight="1" thickBot="1" x14ac:dyDescent="0.25">
      <c r="A45" s="149"/>
      <c r="B45" s="149"/>
      <c r="C45" s="149"/>
      <c r="D45" s="45"/>
      <c r="E45" s="46"/>
      <c r="F45" s="46"/>
      <c r="G45" s="47"/>
      <c r="H45" s="48"/>
      <c r="I45" s="174"/>
      <c r="J45" s="305"/>
      <c r="K45" s="193"/>
      <c r="L45" s="49"/>
      <c r="M45" s="49"/>
      <c r="N45" s="244"/>
      <c r="O45" s="184"/>
      <c r="P45" s="50"/>
    </row>
    <row r="46" spans="1:16" ht="3.95" customHeight="1" x14ac:dyDescent="0.2">
      <c r="A46" s="149"/>
      <c r="B46" s="149"/>
      <c r="C46" s="149"/>
      <c r="D46" s="11"/>
      <c r="E46" s="13"/>
      <c r="F46" s="13"/>
      <c r="G46" s="14"/>
      <c r="H46" s="42"/>
      <c r="I46" s="173"/>
      <c r="J46" s="298"/>
      <c r="K46" s="192"/>
      <c r="L46" s="94"/>
      <c r="M46" s="94"/>
      <c r="N46" s="237"/>
      <c r="O46" s="209"/>
      <c r="P46" s="15"/>
    </row>
    <row r="47" spans="1:16" x14ac:dyDescent="0.2">
      <c r="A47" s="149"/>
      <c r="B47" s="149"/>
      <c r="C47" s="149"/>
      <c r="D47" s="11"/>
      <c r="E47" s="32" t="s">
        <v>141</v>
      </c>
      <c r="F47" s="13"/>
      <c r="G47" s="14"/>
      <c r="H47" s="42"/>
      <c r="I47" s="173"/>
      <c r="J47" s="298"/>
      <c r="K47" s="192"/>
      <c r="L47" s="94"/>
      <c r="M47" s="94"/>
      <c r="N47" s="237"/>
      <c r="O47" s="209"/>
      <c r="P47" s="15"/>
    </row>
    <row r="48" spans="1:16" s="56" customFormat="1" ht="12.75" customHeight="1" x14ac:dyDescent="0.2">
      <c r="A48" s="151"/>
      <c r="B48" s="151"/>
      <c r="C48" s="151"/>
      <c r="D48" s="52"/>
      <c r="E48" s="41"/>
      <c r="F48" s="476" t="s">
        <v>69</v>
      </c>
      <c r="G48" s="476"/>
      <c r="H48" s="53"/>
      <c r="I48" s="178"/>
      <c r="J48" s="307"/>
      <c r="K48" s="223"/>
      <c r="L48" s="54"/>
      <c r="M48" s="54"/>
      <c r="N48" s="250"/>
      <c r="O48" s="189"/>
      <c r="P48" s="55"/>
    </row>
    <row r="49" spans="1:16" ht="3.95" customHeight="1" x14ac:dyDescent="0.2">
      <c r="A49" s="149"/>
      <c r="B49" s="149"/>
      <c r="C49" s="149"/>
      <c r="D49" s="11"/>
      <c r="E49" s="32"/>
      <c r="F49" s="13"/>
      <c r="G49" s="14"/>
      <c r="H49" s="42"/>
      <c r="I49" s="173"/>
      <c r="J49" s="298"/>
      <c r="K49" s="192"/>
      <c r="L49" s="94"/>
      <c r="M49" s="94"/>
      <c r="N49" s="237"/>
      <c r="O49" s="209"/>
      <c r="P49" s="15"/>
    </row>
    <row r="50" spans="1:16" ht="15.95" customHeight="1" x14ac:dyDescent="0.2">
      <c r="A50" s="149" t="b">
        <v>0</v>
      </c>
      <c r="B50" s="149" t="b">
        <v>0</v>
      </c>
      <c r="C50" s="149"/>
      <c r="D50" s="11"/>
      <c r="E50" s="13"/>
      <c r="F50" s="129" t="s">
        <v>143</v>
      </c>
      <c r="G50" s="14"/>
      <c r="H50" s="164"/>
      <c r="I50" s="173">
        <v>350</v>
      </c>
      <c r="J50" s="306">
        <v>1</v>
      </c>
      <c r="K50" s="220"/>
      <c r="L50" s="340" t="str">
        <f>"Allow "&amp;IF(J50=4,"½ day",IF(J50=8,"1 day",IF(J50=12,"1½ days",IF(J50=16,"2 days",IF(J50=20,"2½ days",IF(J50=24,"3 days",J50&amp;" hour"&amp;IF(J50&lt;&gt;1,"s","")))))))&amp;" for integration of Internet Marketing Toolkit modules"</f>
        <v>Allow 1 hour for integration of Internet Marketing Toolkit modules</v>
      </c>
      <c r="M50" s="340"/>
      <c r="N50" s="240">
        <f>J50*75</f>
        <v>75</v>
      </c>
      <c r="O50" s="95" t="str">
        <f>IF(A50=FALSE,"",I50+IF(B50=TRUE,N50,0))</f>
        <v/>
      </c>
      <c r="P50" s="15"/>
    </row>
    <row r="51" spans="1:16" s="59" customFormat="1" ht="30.75" customHeight="1" x14ac:dyDescent="0.2">
      <c r="A51" s="152"/>
      <c r="B51" s="152"/>
      <c r="C51" s="152"/>
      <c r="D51" s="57"/>
      <c r="E51" s="85"/>
      <c r="F51" s="85"/>
      <c r="G51" s="342" t="s">
        <v>144</v>
      </c>
      <c r="H51" s="101"/>
      <c r="I51" s="176"/>
      <c r="J51" s="308"/>
      <c r="K51" s="221"/>
      <c r="L51" s="85"/>
      <c r="M51" s="342" t="s">
        <v>145</v>
      </c>
      <c r="N51" s="247"/>
      <c r="O51" s="186"/>
      <c r="P51" s="58"/>
    </row>
    <row r="52" spans="1:16" ht="15.95" customHeight="1" x14ac:dyDescent="0.2">
      <c r="A52" s="149" t="b">
        <f>IF(OR(C31,A54),TRUE,FALSE)</f>
        <v>0</v>
      </c>
      <c r="B52" s="149" t="b">
        <v>0</v>
      </c>
      <c r="C52" s="149"/>
      <c r="D52" s="11"/>
      <c r="E52" s="13"/>
      <c r="F52" s="129" t="s">
        <v>137</v>
      </c>
      <c r="G52" s="14"/>
      <c r="H52" s="164"/>
      <c r="I52" s="173">
        <f>IF(OR(C31,A54),0,200)</f>
        <v>200</v>
      </c>
      <c r="J52" s="306">
        <v>1</v>
      </c>
      <c r="K52" s="220"/>
      <c r="L52" s="340" t="str">
        <f>"Allow "&amp;IF(J52=4,"½ day",IF(J52=8,"1 day",IF(J52=12,"1½ days",IF(J52=16,"2 days",IF(J52=20,"2½ days",IF(J52=24,"3 days",J52&amp;" hour"&amp;IF(J52&lt;&gt;1,"s","")))))))&amp;" to integrate social feeds into the site layout / design"</f>
        <v>Allow 1 hour to integrate social feeds into the site layout / design</v>
      </c>
      <c r="M52" s="340"/>
      <c r="N52" s="240">
        <f>J52*75</f>
        <v>75</v>
      </c>
      <c r="O52" s="95" t="str">
        <f>IF(A52=FALSE,"",I52+IF(B52=TRUE,N52,0))</f>
        <v/>
      </c>
      <c r="P52" s="15"/>
    </row>
    <row r="53" spans="1:16" s="59" customFormat="1" ht="29.25" customHeight="1" x14ac:dyDescent="0.2">
      <c r="A53" s="152"/>
      <c r="B53" s="152"/>
      <c r="C53" s="152"/>
      <c r="D53" s="57"/>
      <c r="E53" s="85"/>
      <c r="F53" s="85"/>
      <c r="G53" s="342" t="s">
        <v>138</v>
      </c>
      <c r="H53" s="101"/>
      <c r="I53" s="176"/>
      <c r="J53" s="308"/>
      <c r="K53" s="221"/>
      <c r="L53" s="85"/>
      <c r="M53" s="342" t="s">
        <v>139</v>
      </c>
      <c r="N53" s="247"/>
      <c r="O53" s="186"/>
      <c r="P53" s="58"/>
    </row>
    <row r="54" spans="1:16" ht="15.95" customHeight="1" x14ac:dyDescent="0.2">
      <c r="A54" s="149" t="b">
        <v>0</v>
      </c>
      <c r="B54" s="149" t="b">
        <f>A54</f>
        <v>0</v>
      </c>
      <c r="C54" s="149"/>
      <c r="D54" s="11"/>
      <c r="E54" s="13"/>
      <c r="F54" s="67" t="s">
        <v>62</v>
      </c>
      <c r="G54" s="14"/>
      <c r="H54" s="164"/>
      <c r="I54" s="173">
        <v>300</v>
      </c>
      <c r="J54" s="309"/>
      <c r="K54" s="220"/>
      <c r="L54" s="479" t="s">
        <v>142</v>
      </c>
      <c r="M54" s="479"/>
      <c r="N54" s="240">
        <f>J54*75</f>
        <v>0</v>
      </c>
      <c r="O54" s="95" t="str">
        <f>IF(A54=FALSE,"",I54+IF(B54=TRUE,N54,0))</f>
        <v/>
      </c>
      <c r="P54" s="15"/>
    </row>
    <row r="55" spans="1:16" s="59" customFormat="1" ht="29.25" customHeight="1" x14ac:dyDescent="0.2">
      <c r="A55" s="152"/>
      <c r="B55" s="152"/>
      <c r="C55" s="152"/>
      <c r="D55" s="57"/>
      <c r="E55" s="85"/>
      <c r="F55" s="85"/>
      <c r="G55" s="342" t="s">
        <v>68</v>
      </c>
      <c r="H55" s="101"/>
      <c r="I55" s="176"/>
      <c r="J55" s="308"/>
      <c r="K55" s="221"/>
      <c r="L55" s="86"/>
      <c r="M55" s="86"/>
      <c r="N55" s="247"/>
      <c r="O55" s="186"/>
      <c r="P55" s="58"/>
    </row>
    <row r="56" spans="1:16" ht="3.75" customHeight="1" thickBot="1" x14ac:dyDescent="0.25">
      <c r="A56" s="149"/>
      <c r="B56" s="149"/>
      <c r="C56" s="149"/>
      <c r="D56" s="45"/>
      <c r="E56" s="46"/>
      <c r="F56" s="46"/>
      <c r="G56" s="47"/>
      <c r="H56" s="92"/>
      <c r="I56" s="174"/>
      <c r="J56" s="310"/>
      <c r="K56" s="222"/>
      <c r="L56" s="72"/>
      <c r="M56" s="72"/>
      <c r="N56" s="248"/>
      <c r="O56" s="187"/>
      <c r="P56" s="50"/>
    </row>
    <row r="57" spans="1:16" ht="3.75" customHeight="1" x14ac:dyDescent="0.2">
      <c r="A57" s="149"/>
      <c r="B57" s="149"/>
      <c r="C57" s="149"/>
      <c r="D57" s="11"/>
      <c r="E57" s="13"/>
      <c r="F57" s="13"/>
      <c r="G57" s="14"/>
      <c r="H57" s="30"/>
      <c r="I57" s="173"/>
      <c r="J57" s="298"/>
      <c r="K57" s="192"/>
      <c r="L57" s="94"/>
      <c r="M57" s="94"/>
      <c r="N57" s="237"/>
      <c r="O57" s="209"/>
      <c r="P57" s="15"/>
    </row>
    <row r="58" spans="1:16" s="35" customFormat="1" ht="15.95" customHeight="1" x14ac:dyDescent="0.2">
      <c r="A58" s="150"/>
      <c r="B58" s="150"/>
      <c r="C58" s="150"/>
      <c r="D58" s="103"/>
      <c r="E58" s="104" t="s">
        <v>140</v>
      </c>
      <c r="F58" s="104"/>
      <c r="G58" s="33"/>
      <c r="H58" s="51"/>
      <c r="I58" s="175"/>
      <c r="J58" s="311"/>
      <c r="K58" s="218"/>
      <c r="L58" s="209"/>
      <c r="M58" s="209"/>
      <c r="N58" s="245"/>
      <c r="O58" s="209"/>
      <c r="P58" s="105"/>
    </row>
    <row r="59" spans="1:16" s="56" customFormat="1" ht="27.95" customHeight="1" x14ac:dyDescent="0.2">
      <c r="A59" s="151"/>
      <c r="B59" s="151"/>
      <c r="C59" s="151"/>
      <c r="D59" s="106"/>
      <c r="E59" s="107"/>
      <c r="F59" s="476" t="s">
        <v>5</v>
      </c>
      <c r="G59" s="476"/>
      <c r="H59" s="108"/>
      <c r="I59" s="347"/>
      <c r="J59" s="312"/>
      <c r="K59" s="219"/>
      <c r="L59" s="109"/>
      <c r="M59" s="109"/>
      <c r="N59" s="246"/>
      <c r="O59" s="185"/>
      <c r="P59" s="110"/>
    </row>
    <row r="60" spans="1:16" ht="3.95" customHeight="1" x14ac:dyDescent="0.2">
      <c r="A60" s="149"/>
      <c r="B60" s="149"/>
      <c r="C60" s="149"/>
      <c r="D60" s="11"/>
      <c r="E60" s="13"/>
      <c r="F60" s="13"/>
      <c r="G60" s="14"/>
      <c r="H60" s="42"/>
      <c r="I60" s="173"/>
      <c r="J60" s="298"/>
      <c r="K60" s="192"/>
      <c r="L60" s="94"/>
      <c r="M60" s="94"/>
      <c r="N60" s="237"/>
      <c r="O60" s="209"/>
      <c r="P60" s="15"/>
    </row>
    <row r="61" spans="1:16" ht="15.95" customHeight="1" x14ac:dyDescent="0.2">
      <c r="A61" s="149" t="b">
        <v>0</v>
      </c>
      <c r="B61" s="149" t="b">
        <v>0</v>
      </c>
      <c r="C61" s="149"/>
      <c r="D61" s="111"/>
      <c r="E61" s="102"/>
      <c r="F61" s="102" t="s">
        <v>6</v>
      </c>
      <c r="G61" s="14"/>
      <c r="H61" s="164"/>
      <c r="I61" s="173">
        <v>400</v>
      </c>
      <c r="J61" s="306">
        <v>1</v>
      </c>
      <c r="K61" s="220"/>
      <c r="L61" s="340" t="str">
        <f>"Allow "&amp;IF(J61=4,"½ day",IF(J61=8,"1 day",IF(J61=12,"1½ days",IF(J61=16,"2 days",IF(J61=20,"2½ days",IF(J61=24,"3 days",J61&amp;" hour"&amp;IF(J61&lt;&gt;1,"s","")))))))&amp;" to style and configure the Banner Manager"</f>
        <v>Allow 1 hour to style and configure the Banner Manager</v>
      </c>
      <c r="M61" s="340"/>
      <c r="N61" s="240">
        <f>J61*75</f>
        <v>75</v>
      </c>
      <c r="O61" s="95" t="str">
        <f>IF(A61=FALSE,"",I61+IF(B61=TRUE,N61,0))</f>
        <v/>
      </c>
      <c r="P61" s="112"/>
    </row>
    <row r="62" spans="1:16" s="59" customFormat="1" ht="15.95" customHeight="1" x14ac:dyDescent="0.2">
      <c r="A62" s="152"/>
      <c r="B62" s="152"/>
      <c r="C62" s="152"/>
      <c r="D62" s="84"/>
      <c r="E62" s="85"/>
      <c r="F62" s="85"/>
      <c r="G62" s="342" t="s">
        <v>7</v>
      </c>
      <c r="H62" s="101"/>
      <c r="I62" s="176"/>
      <c r="J62" s="308"/>
      <c r="K62" s="221"/>
      <c r="L62" s="85"/>
      <c r="M62" s="342" t="s">
        <v>73</v>
      </c>
      <c r="N62" s="247"/>
      <c r="O62" s="186"/>
      <c r="P62" s="87"/>
    </row>
    <row r="63" spans="1:16" ht="15.95" customHeight="1" x14ac:dyDescent="0.2">
      <c r="A63" s="149" t="b">
        <f>IF(OR(C31,A54),TRUE,FALSE)</f>
        <v>0</v>
      </c>
      <c r="B63" s="149" t="b">
        <v>0</v>
      </c>
      <c r="C63" s="149"/>
      <c r="D63" s="111"/>
      <c r="E63" s="102"/>
      <c r="F63" s="102" t="str">
        <f>"Blog"&amp;IF(A54," (push enabled)","")</f>
        <v>Blog</v>
      </c>
      <c r="G63" s="14"/>
      <c r="H63" s="164"/>
      <c r="I63" s="177">
        <f>IF(OR(A52,A54),0,150)</f>
        <v>150</v>
      </c>
      <c r="J63" s="306">
        <v>4</v>
      </c>
      <c r="K63" s="220"/>
      <c r="L63" s="340" t="str">
        <f>"Allow "&amp;IF(J63=4,"½ day",IF(J63=8,"1 day",IF(J63=12,"1½ days",IF(J63=16,"2 days",IF(J63=20,"2½ days",IF(J63=24,"3 days",J63&amp;" hour"&amp;IF(J63&lt;&gt;1,"s","")))))))&amp;" to set up and style Blog"</f>
        <v>Allow ½ day to set up and style Blog</v>
      </c>
      <c r="M63" s="340"/>
      <c r="N63" s="240">
        <f>J63*75</f>
        <v>300</v>
      </c>
      <c r="O63" s="95" t="str">
        <f>IF(A63=FALSE,"",I63+IF(B63=TRUE,N63,0))</f>
        <v/>
      </c>
      <c r="P63" s="112"/>
    </row>
    <row r="64" spans="1:16" s="59" customFormat="1" ht="27.95" customHeight="1" x14ac:dyDescent="0.2">
      <c r="A64" s="152"/>
      <c r="B64" s="152"/>
      <c r="C64" s="152"/>
      <c r="D64" s="84"/>
      <c r="E64" s="85"/>
      <c r="F64" s="85"/>
      <c r="G64" s="342" t="s">
        <v>8</v>
      </c>
      <c r="H64" s="101"/>
      <c r="I64" s="176"/>
      <c r="J64" s="308"/>
      <c r="K64" s="221"/>
      <c r="L64" s="85"/>
      <c r="M64" s="342" t="s">
        <v>75</v>
      </c>
      <c r="N64" s="247"/>
      <c r="O64" s="186"/>
      <c r="P64" s="87"/>
    </row>
    <row r="65" spans="1:16" s="90" customFormat="1" ht="15.95" customHeight="1" x14ac:dyDescent="0.2">
      <c r="A65" s="153" t="b">
        <v>0</v>
      </c>
      <c r="B65" s="153" t="b">
        <v>0</v>
      </c>
      <c r="C65" s="349" t="str">
        <f>IF(AND(A65,A67),"ALERT","")</f>
        <v/>
      </c>
      <c r="D65" s="111"/>
      <c r="E65" s="102"/>
      <c r="F65" s="102" t="s">
        <v>58</v>
      </c>
      <c r="G65" s="14"/>
      <c r="H65" s="164"/>
      <c r="I65" s="173">
        <v>700</v>
      </c>
      <c r="J65" s="306">
        <v>12</v>
      </c>
      <c r="K65" s="220"/>
      <c r="L65" s="340" t="str">
        <f>"Allow "&amp;IF(J65=4,"½ day",IF(J65=8,"1 day",IF(J65=12,"1½ days",IF(J65=16,"2 days",IF(J65=20,"2½ days",IF(J65=24,"3 days",J65&amp;" hour"&amp;IF(J65&lt;&gt;1,"s","")))))))&amp;" to set up and style Career Agency"</f>
        <v>Allow 1½ days to set up and style Career Agency</v>
      </c>
      <c r="M65" s="340"/>
      <c r="N65" s="240">
        <f>J65*75</f>
        <v>900</v>
      </c>
      <c r="O65" s="95" t="str">
        <f>IF(A65=FALSE,"",I65+IF(B65=TRUE,N65,0))</f>
        <v/>
      </c>
      <c r="P65" s="112"/>
    </row>
    <row r="66" spans="1:16" s="91" customFormat="1" ht="27.95" customHeight="1" thickBot="1" x14ac:dyDescent="0.25">
      <c r="A66" s="154"/>
      <c r="B66" s="154"/>
      <c r="C66" s="154"/>
      <c r="D66" s="442"/>
      <c r="E66" s="443"/>
      <c r="F66" s="443"/>
      <c r="G66" s="444" t="s">
        <v>106</v>
      </c>
      <c r="H66" s="445"/>
      <c r="I66" s="446"/>
      <c r="J66" s="447"/>
      <c r="K66" s="448"/>
      <c r="L66" s="443"/>
      <c r="M66" s="444" t="s">
        <v>108</v>
      </c>
      <c r="N66" s="449"/>
      <c r="O66" s="450"/>
      <c r="P66" s="451"/>
    </row>
    <row r="67" spans="1:16" s="90" customFormat="1" ht="15.95" customHeight="1" x14ac:dyDescent="0.2">
      <c r="A67" s="153" t="b">
        <v>0</v>
      </c>
      <c r="B67" s="153" t="b">
        <v>0</v>
      </c>
      <c r="C67" s="153"/>
      <c r="D67" s="111"/>
      <c r="E67" s="102"/>
      <c r="F67" s="102" t="s">
        <v>54</v>
      </c>
      <c r="G67" s="14"/>
      <c r="H67" s="164"/>
      <c r="I67" s="173">
        <v>300</v>
      </c>
      <c r="J67" s="306">
        <v>4</v>
      </c>
      <c r="K67" s="220"/>
      <c r="L67" s="340" t="str">
        <f>"Allow "&amp;IF(J67=4,"½ day",IF(J67=8,"1 day",IF(J67=12,"1½ days",IF(J67=16,"2 days",IF(J67=20,"2½ days",IF(J67=24,"3 days",J67&amp;" hour"&amp;IF(J67&lt;&gt;1,"s","")))))))&amp;" to set up and style Career Manager"</f>
        <v>Allow ½ day to set up and style Career Manager</v>
      </c>
      <c r="M67" s="340"/>
      <c r="N67" s="240">
        <f>J67*75</f>
        <v>300</v>
      </c>
      <c r="O67" s="95" t="str">
        <f>IF(A67=FALSE,"",I67+IF(B67=TRUE,N67,0))</f>
        <v/>
      </c>
      <c r="P67" s="112"/>
    </row>
    <row r="68" spans="1:16" s="91" customFormat="1" ht="27.95" customHeight="1" x14ac:dyDescent="0.2">
      <c r="A68" s="154"/>
      <c r="B68" s="154"/>
      <c r="C68" s="154"/>
      <c r="D68" s="84"/>
      <c r="E68" s="85"/>
      <c r="F68" s="85"/>
      <c r="G68" s="342" t="s">
        <v>64</v>
      </c>
      <c r="H68" s="101"/>
      <c r="I68" s="176"/>
      <c r="J68" s="308"/>
      <c r="K68" s="221"/>
      <c r="L68" s="85"/>
      <c r="M68" s="342" t="s">
        <v>107</v>
      </c>
      <c r="N68" s="247"/>
      <c r="O68" s="186"/>
      <c r="P68" s="87"/>
    </row>
    <row r="69" spans="1:16" ht="15.95" customHeight="1" x14ac:dyDescent="0.2">
      <c r="A69" s="149" t="b">
        <v>0</v>
      </c>
      <c r="B69" s="149" t="b">
        <f>IF($B$28=FALSE,FALSE,A69)</f>
        <v>0</v>
      </c>
      <c r="C69" s="149"/>
      <c r="D69" s="111"/>
      <c r="E69" s="102"/>
      <c r="F69" s="102" t="s">
        <v>9</v>
      </c>
      <c r="G69" s="14"/>
      <c r="H69" s="164"/>
      <c r="I69" s="173">
        <v>0</v>
      </c>
      <c r="J69" s="306"/>
      <c r="K69" s="220"/>
      <c r="L69" s="340" t="s">
        <v>76</v>
      </c>
      <c r="M69" s="340"/>
      <c r="N69" s="240">
        <f>J69*75</f>
        <v>0</v>
      </c>
      <c r="O69" s="95" t="str">
        <f>IF(A69=FALSE,"",I69+IF(B69=TRUE,N69,0))</f>
        <v/>
      </c>
      <c r="P69" s="112"/>
    </row>
    <row r="70" spans="1:16" s="59" customFormat="1" ht="15.95" customHeight="1" x14ac:dyDescent="0.2">
      <c r="A70" s="152"/>
      <c r="B70" s="152"/>
      <c r="C70" s="152"/>
      <c r="D70" s="84"/>
      <c r="E70" s="85"/>
      <c r="F70" s="85"/>
      <c r="G70" s="342" t="s">
        <v>10</v>
      </c>
      <c r="H70" s="101"/>
      <c r="I70" s="176"/>
      <c r="J70" s="308"/>
      <c r="K70" s="221"/>
      <c r="L70" s="85"/>
      <c r="M70" s="342"/>
      <c r="N70" s="247"/>
      <c r="O70" s="186"/>
      <c r="P70" s="87"/>
    </row>
    <row r="71" spans="1:16" ht="15.95" customHeight="1" x14ac:dyDescent="0.2">
      <c r="A71" s="149" t="b">
        <v>0</v>
      </c>
      <c r="B71" s="149" t="b">
        <v>0</v>
      </c>
      <c r="C71" s="349" t="str">
        <f>IF(AND(A71,A73),"ALERT","")</f>
        <v/>
      </c>
      <c r="D71" s="111"/>
      <c r="E71" s="102"/>
      <c r="F71" s="102" t="s">
        <v>11</v>
      </c>
      <c r="G71" s="14"/>
      <c r="H71" s="164"/>
      <c r="I71" s="173">
        <v>250</v>
      </c>
      <c r="J71" s="306">
        <v>2</v>
      </c>
      <c r="K71" s="220"/>
      <c r="L71" s="340" t="str">
        <f>"Allow "&amp;IF(J71=4,"½ day",IF(J71=8,"1 day",IF(J71=12,"1½ days",IF(J71=16,"2 days",IF(J71=20,"2½ days",IF(J71=24,"3 days",J71&amp;" hour"&amp;IF(J71&lt;&gt;1,"s","")))))))&amp;" to set up and style Document Manager Lite"</f>
        <v>Allow 2 hours to set up and style Document Manager Lite</v>
      </c>
      <c r="M71" s="340"/>
      <c r="N71" s="240">
        <f>J71*75</f>
        <v>150</v>
      </c>
      <c r="O71" s="95" t="str">
        <f>IF(A71=FALSE,"",I71+IF(B71=TRUE,N71,0))</f>
        <v/>
      </c>
      <c r="P71" s="112"/>
    </row>
    <row r="72" spans="1:16" s="59" customFormat="1" ht="27.95" customHeight="1" x14ac:dyDescent="0.2">
      <c r="A72" s="152"/>
      <c r="B72" s="152"/>
      <c r="C72" s="152"/>
      <c r="D72" s="84"/>
      <c r="E72" s="85"/>
      <c r="F72" s="85"/>
      <c r="G72" s="342" t="s">
        <v>12</v>
      </c>
      <c r="H72" s="101"/>
      <c r="I72" s="176"/>
      <c r="J72" s="308"/>
      <c r="K72" s="221"/>
      <c r="L72" s="85"/>
      <c r="M72" s="342" t="s">
        <v>82</v>
      </c>
      <c r="N72" s="247"/>
      <c r="O72" s="186"/>
      <c r="P72" s="87"/>
    </row>
    <row r="73" spans="1:16" ht="15.95" customHeight="1" x14ac:dyDescent="0.2">
      <c r="A73" s="149" t="b">
        <v>0</v>
      </c>
      <c r="B73" s="149" t="b">
        <v>0</v>
      </c>
      <c r="C73" s="149"/>
      <c r="D73" s="111"/>
      <c r="E73" s="102"/>
      <c r="F73" s="102" t="s">
        <v>13</v>
      </c>
      <c r="G73" s="14"/>
      <c r="H73" s="164"/>
      <c r="I73" s="173">
        <v>350</v>
      </c>
      <c r="J73" s="306">
        <v>4</v>
      </c>
      <c r="K73" s="220"/>
      <c r="L73" s="340" t="str">
        <f>"Allow "&amp;IF(J73=4,"½ day",IF(J73=8,"1 day",IF(J73=12,"1½ days",IF(J73=16,"2 days",IF(J73=20,"2½ days",IF(J73=24,"3 days",J73&amp;" hour"&amp;IF(J73&lt;&gt;1,"s","")))))))&amp;" to set up and style Document Manager Pro"</f>
        <v>Allow ½ day to set up and style Document Manager Pro</v>
      </c>
      <c r="M73" s="340"/>
      <c r="N73" s="240">
        <f>J73*75</f>
        <v>300</v>
      </c>
      <c r="O73" s="95" t="str">
        <f>IF(A73=FALSE,"",I73+IF(B73=TRUE,N73,0))</f>
        <v/>
      </c>
      <c r="P73" s="112"/>
    </row>
    <row r="74" spans="1:16" s="59" customFormat="1" ht="27.95" customHeight="1" x14ac:dyDescent="0.2">
      <c r="A74" s="152"/>
      <c r="B74" s="152"/>
      <c r="C74" s="152"/>
      <c r="D74" s="84"/>
      <c r="E74" s="85"/>
      <c r="F74" s="85"/>
      <c r="G74" s="342" t="s">
        <v>14</v>
      </c>
      <c r="H74" s="101"/>
      <c r="I74" s="176"/>
      <c r="J74" s="308"/>
      <c r="K74" s="221"/>
      <c r="L74" s="85"/>
      <c r="M74" s="342" t="s">
        <v>83</v>
      </c>
      <c r="N74" s="247"/>
      <c r="O74" s="186"/>
      <c r="P74" s="87"/>
    </row>
    <row r="75" spans="1:16" ht="15.95" customHeight="1" x14ac:dyDescent="0.2">
      <c r="A75" s="149" t="b">
        <v>0</v>
      </c>
      <c r="B75" s="149" t="b">
        <v>0</v>
      </c>
      <c r="C75" s="149"/>
      <c r="D75" s="111"/>
      <c r="E75" s="102"/>
      <c r="F75" s="102" t="s">
        <v>15</v>
      </c>
      <c r="G75" s="14"/>
      <c r="H75" s="164"/>
      <c r="I75" s="173">
        <v>300</v>
      </c>
      <c r="J75" s="306">
        <v>4</v>
      </c>
      <c r="K75" s="220"/>
      <c r="L75" s="340" t="str">
        <f>"Allow "&amp;IF(J75=4,"½ day",IF(J75=8,"1 day",IF(J75=12,"1½ days",IF(J75=16,"2 days",IF(J75=20,"2½ days",IF(J75=24,"3 days",J75&amp;" hour"&amp;IF(J75&lt;&gt;1,"s","")))))))&amp;" to configure and style the Dynamic Calendar"</f>
        <v>Allow ½ day to configure and style the Dynamic Calendar</v>
      </c>
      <c r="M75" s="340"/>
      <c r="N75" s="240">
        <f>J75*75</f>
        <v>300</v>
      </c>
      <c r="O75" s="95" t="str">
        <f>IF(A75=FALSE,"",I75+IF(B75=TRUE,N75,0))</f>
        <v/>
      </c>
      <c r="P75" s="112"/>
    </row>
    <row r="76" spans="1:16" s="59" customFormat="1" ht="27.95" customHeight="1" x14ac:dyDescent="0.2">
      <c r="A76" s="152"/>
      <c r="B76" s="152"/>
      <c r="C76" s="152"/>
      <c r="D76" s="84"/>
      <c r="E76" s="85"/>
      <c r="F76" s="85"/>
      <c r="G76" s="342" t="s">
        <v>16</v>
      </c>
      <c r="H76" s="101"/>
      <c r="I76" s="176"/>
      <c r="J76" s="308"/>
      <c r="K76" s="221"/>
      <c r="L76" s="85"/>
      <c r="M76" s="342" t="s">
        <v>80</v>
      </c>
      <c r="N76" s="247"/>
      <c r="O76" s="186"/>
      <c r="P76" s="87"/>
    </row>
    <row r="77" spans="1:16" ht="15.95" customHeight="1" x14ac:dyDescent="0.2">
      <c r="A77" s="149" t="b">
        <v>0</v>
      </c>
      <c r="B77" s="149" t="b">
        <v>0</v>
      </c>
      <c r="C77" s="149"/>
      <c r="D77" s="111"/>
      <c r="E77" s="102"/>
      <c r="F77" s="102" t="s">
        <v>17</v>
      </c>
      <c r="G77" s="14"/>
      <c r="H77" s="164"/>
      <c r="I77" s="173">
        <v>450</v>
      </c>
      <c r="J77" s="306">
        <v>4</v>
      </c>
      <c r="K77" s="220"/>
      <c r="L77" s="340" t="str">
        <f>"Allow "&amp;IF(J77=4,"½ day",IF(J77=8,"1 day",IF(J77=12,"1½ days",IF(J77=16,"2 days",IF(J77=20,"2½ days",IF(J77=24,"3 days",J77&amp;" hour"&amp;IF(J77&lt;&gt;1,"s","")))))))&amp;" to configure and style the Event Scheduler"</f>
        <v>Allow ½ day to configure and style the Event Scheduler</v>
      </c>
      <c r="M77" s="340"/>
      <c r="N77" s="240">
        <f>J77*75</f>
        <v>300</v>
      </c>
      <c r="O77" s="95" t="str">
        <f>IF(A77=FALSE,"",I77+IF(B77=TRUE,N77,0))</f>
        <v/>
      </c>
      <c r="P77" s="112"/>
    </row>
    <row r="78" spans="1:16" s="59" customFormat="1" ht="27" customHeight="1" x14ac:dyDescent="0.2">
      <c r="A78" s="152"/>
      <c r="B78" s="152"/>
      <c r="C78" s="152"/>
      <c r="D78" s="84"/>
      <c r="E78" s="85"/>
      <c r="F78" s="85"/>
      <c r="G78" s="342" t="s">
        <v>18</v>
      </c>
      <c r="H78" s="101"/>
      <c r="I78" s="176"/>
      <c r="J78" s="308"/>
      <c r="K78" s="221"/>
      <c r="L78" s="85"/>
      <c r="M78" s="342" t="s">
        <v>79</v>
      </c>
      <c r="N78" s="247"/>
      <c r="O78" s="186"/>
      <c r="P78" s="87"/>
    </row>
    <row r="79" spans="1:16" ht="15.95" customHeight="1" x14ac:dyDescent="0.2">
      <c r="A79" s="149" t="b">
        <v>0</v>
      </c>
      <c r="B79" s="149" t="b">
        <v>0</v>
      </c>
      <c r="C79" s="149"/>
      <c r="D79" s="111"/>
      <c r="E79" s="102"/>
      <c r="F79" s="102" t="s">
        <v>19</v>
      </c>
      <c r="G79" s="14"/>
      <c r="H79" s="164"/>
      <c r="I79" s="173">
        <v>100</v>
      </c>
      <c r="J79" s="306">
        <v>1</v>
      </c>
      <c r="K79" s="220"/>
      <c r="L79" s="340" t="str">
        <f>"Allow "&amp;IF(J79=4,"½ day",IF(J79=8,"1 day",IF(J79=12,"1½ days",IF(J79=16,"2 days",IF(J79=20,"2½ days",IF(J79=24,"3 days",J79&amp;" hour"&amp;IF(J79&lt;&gt;1,"s","")))))))&amp;" to configure and style FAQ Manager"</f>
        <v>Allow 1 hour to configure and style FAQ Manager</v>
      </c>
      <c r="M79" s="340"/>
      <c r="N79" s="240">
        <f>J79*75</f>
        <v>75</v>
      </c>
      <c r="O79" s="95" t="str">
        <f>IF(A79=FALSE,"",I79+IF(B79=TRUE,N79,0))</f>
        <v/>
      </c>
      <c r="P79" s="112"/>
    </row>
    <row r="80" spans="1:16" s="59" customFormat="1" ht="27.95" customHeight="1" x14ac:dyDescent="0.2">
      <c r="A80" s="152"/>
      <c r="B80" s="152"/>
      <c r="C80" s="152"/>
      <c r="D80" s="84"/>
      <c r="E80" s="85"/>
      <c r="F80" s="85"/>
      <c r="G80" s="342" t="s">
        <v>20</v>
      </c>
      <c r="H80" s="101"/>
      <c r="I80" s="176"/>
      <c r="J80" s="308"/>
      <c r="K80" s="221"/>
      <c r="L80" s="85"/>
      <c r="M80" s="342" t="s">
        <v>84</v>
      </c>
      <c r="N80" s="247"/>
      <c r="O80" s="186"/>
      <c r="P80" s="87"/>
    </row>
    <row r="81" spans="1:16" ht="15.95" customHeight="1" x14ac:dyDescent="0.2">
      <c r="A81" s="149" t="b">
        <f>IF(OR(C30,C31),TRUE,FALSE)</f>
        <v>0</v>
      </c>
      <c r="B81" s="149" t="b">
        <f>IF($B$28=FALSE,FALSE,A81)</f>
        <v>0</v>
      </c>
      <c r="C81" s="149"/>
      <c r="D81" s="111"/>
      <c r="E81" s="102"/>
      <c r="F81" s="102" t="s">
        <v>21</v>
      </c>
      <c r="G81" s="14"/>
      <c r="H81" s="164"/>
      <c r="I81" s="173">
        <f>IF(OR(C30,C31),0,100)</f>
        <v>100</v>
      </c>
      <c r="J81" s="306"/>
      <c r="K81" s="220"/>
      <c r="L81" s="340" t="s">
        <v>76</v>
      </c>
      <c r="M81" s="340"/>
      <c r="N81" s="240">
        <f>J81*75</f>
        <v>0</v>
      </c>
      <c r="O81" s="95" t="str">
        <f>IF(A81=FALSE,"",I81+IF(B81=TRUE,N81,0))</f>
        <v/>
      </c>
      <c r="P81" s="112"/>
    </row>
    <row r="82" spans="1:16" s="59" customFormat="1" ht="18" customHeight="1" x14ac:dyDescent="0.2">
      <c r="A82" s="152"/>
      <c r="B82" s="152"/>
      <c r="C82" s="152"/>
      <c r="D82" s="84"/>
      <c r="E82" s="85"/>
      <c r="F82" s="85"/>
      <c r="G82" s="342" t="s">
        <v>103</v>
      </c>
      <c r="H82" s="101"/>
      <c r="I82" s="176"/>
      <c r="J82" s="308"/>
      <c r="K82" s="221"/>
      <c r="L82" s="85"/>
      <c r="M82" s="342"/>
      <c r="N82" s="247"/>
      <c r="O82" s="186"/>
      <c r="P82" s="87"/>
    </row>
    <row r="83" spans="1:16" ht="15.95" customHeight="1" x14ac:dyDescent="0.2">
      <c r="A83" s="149" t="b">
        <v>0</v>
      </c>
      <c r="B83" s="149" t="b">
        <v>0</v>
      </c>
      <c r="C83" s="149"/>
      <c r="D83" s="111"/>
      <c r="E83" s="102"/>
      <c r="F83" s="102" t="s">
        <v>22</v>
      </c>
      <c r="G83" s="14"/>
      <c r="H83" s="164"/>
      <c r="I83" s="173">
        <v>75</v>
      </c>
      <c r="J83" s="306">
        <v>1</v>
      </c>
      <c r="K83" s="220"/>
      <c r="L83" s="340" t="str">
        <f>"Allow "&amp;IF(J83=4,"½ day",IF(J83=8,"1 day",IF(J83=12,"1½ days",IF(J83=16,"2 days",IF(J83=20,"2½ days",IF(J83=24,"3 days",J83&amp;" hour"&amp;IF(J83&lt;&gt;1,"s","")))))))&amp;" to configure and style the Guest Book"</f>
        <v>Allow 1 hour to configure and style the Guest Book</v>
      </c>
      <c r="M83" s="340"/>
      <c r="N83" s="240">
        <f>J83*75</f>
        <v>75</v>
      </c>
      <c r="O83" s="95" t="str">
        <f>IF(A83=FALSE,"",I83+IF(B83=TRUE,N83,0))</f>
        <v/>
      </c>
      <c r="P83" s="112"/>
    </row>
    <row r="84" spans="1:16" s="59" customFormat="1" ht="15.95" customHeight="1" x14ac:dyDescent="0.2">
      <c r="A84" s="152"/>
      <c r="B84" s="152"/>
      <c r="C84" s="152"/>
      <c r="D84" s="84"/>
      <c r="E84" s="85"/>
      <c r="F84" s="85"/>
      <c r="G84" s="342" t="s">
        <v>23</v>
      </c>
      <c r="H84" s="101"/>
      <c r="I84" s="176"/>
      <c r="J84" s="308"/>
      <c r="K84" s="221"/>
      <c r="L84" s="85"/>
      <c r="M84" s="342" t="s">
        <v>81</v>
      </c>
      <c r="N84" s="247"/>
      <c r="O84" s="186"/>
      <c r="P84" s="87"/>
    </row>
    <row r="85" spans="1:16" ht="15.95" customHeight="1" x14ac:dyDescent="0.2">
      <c r="A85" s="149" t="b">
        <v>0</v>
      </c>
      <c r="B85" s="149" t="b">
        <v>0</v>
      </c>
      <c r="C85" s="149"/>
      <c r="D85" s="111"/>
      <c r="E85" s="102"/>
      <c r="F85" s="337" t="s">
        <v>150</v>
      </c>
      <c r="G85" s="14"/>
      <c r="H85" s="164"/>
      <c r="I85" s="173">
        <v>150</v>
      </c>
      <c r="J85" s="306">
        <v>4</v>
      </c>
      <c r="K85" s="220"/>
      <c r="L85" s="340" t="str">
        <f>"Allow "&amp;IF(J85=4,"½ day",IF(J85=8,"1 day",IF(J85=12,"1½ days",IF(J85=16,"2 days",IF(J85=20,"2½ days",IF(J85=24,"3 days",J85&amp;" hour"&amp;IF(J85&lt;&gt;1,"s","")))))))&amp;" to configure and style Intranet"</f>
        <v>Allow ½ day to configure and style Intranet</v>
      </c>
      <c r="M85" s="340"/>
      <c r="N85" s="240">
        <f>J85*75</f>
        <v>300</v>
      </c>
      <c r="O85" s="95" t="str">
        <f>IF(A85=FALSE,"",I85+IF(B85=TRUE,N85,0))</f>
        <v/>
      </c>
      <c r="P85" s="112"/>
    </row>
    <row r="86" spans="1:16" s="59" customFormat="1" ht="27.95" customHeight="1" x14ac:dyDescent="0.2">
      <c r="A86" s="152"/>
      <c r="B86" s="152"/>
      <c r="C86" s="152"/>
      <c r="D86" s="84"/>
      <c r="E86" s="85"/>
      <c r="F86" s="85"/>
      <c r="G86" s="342" t="s">
        <v>24</v>
      </c>
      <c r="H86" s="101"/>
      <c r="I86" s="176"/>
      <c r="J86" s="308"/>
      <c r="K86" s="221"/>
      <c r="L86" s="85"/>
      <c r="M86" s="342" t="s">
        <v>109</v>
      </c>
      <c r="N86" s="247"/>
      <c r="O86" s="186"/>
      <c r="P86" s="87"/>
    </row>
    <row r="87" spans="1:16" ht="15.95" customHeight="1" x14ac:dyDescent="0.2">
      <c r="A87" s="149" t="b">
        <v>0</v>
      </c>
      <c r="B87" s="149" t="b">
        <v>0</v>
      </c>
      <c r="C87" s="149"/>
      <c r="D87" s="111"/>
      <c r="E87" s="102"/>
      <c r="F87" s="102" t="s">
        <v>25</v>
      </c>
      <c r="G87" s="14"/>
      <c r="H87" s="164"/>
      <c r="I87" s="173">
        <v>100</v>
      </c>
      <c r="J87" s="306">
        <v>1</v>
      </c>
      <c r="K87" s="220"/>
      <c r="L87" s="340" t="str">
        <f>"Allow "&amp;IF(J87=4,"½ day",IF(J87=8,"1 day",IF(J87=12,"1½ days",IF(J87=16,"2 days",IF(J87=20,"2½ days",IF(J87=24,"3 days",J87&amp;" hour"&amp;IF(J87&lt;&gt;1,"s","")))))))&amp;" to configure and style Link Manager."</f>
        <v>Allow 1 hour to configure and style Link Manager.</v>
      </c>
      <c r="M87" s="340"/>
      <c r="N87" s="240">
        <f>J87*75</f>
        <v>75</v>
      </c>
      <c r="O87" s="95" t="str">
        <f>IF(A87=FALSE,"",I87+IF(B87=TRUE,N87,0))</f>
        <v/>
      </c>
      <c r="P87" s="112"/>
    </row>
    <row r="88" spans="1:16" s="59" customFormat="1" ht="27.95" customHeight="1" x14ac:dyDescent="0.2">
      <c r="A88" s="152"/>
      <c r="B88" s="152"/>
      <c r="C88" s="152"/>
      <c r="D88" s="84"/>
      <c r="E88" s="85"/>
      <c r="F88" s="85"/>
      <c r="G88" s="342" t="s">
        <v>26</v>
      </c>
      <c r="H88" s="101"/>
      <c r="I88" s="176"/>
      <c r="J88" s="308"/>
      <c r="K88" s="221"/>
      <c r="L88" s="85"/>
      <c r="M88" s="342" t="s">
        <v>85</v>
      </c>
      <c r="N88" s="247"/>
      <c r="O88" s="186"/>
      <c r="P88" s="87"/>
    </row>
    <row r="89" spans="1:16" ht="15.95" customHeight="1" x14ac:dyDescent="0.2">
      <c r="A89" s="149" t="b">
        <f>IF(A54,TRUE,FALSE)</f>
        <v>0</v>
      </c>
      <c r="B89" s="149" t="b">
        <v>0</v>
      </c>
      <c r="C89" s="149"/>
      <c r="D89" s="111"/>
      <c r="E89" s="102"/>
      <c r="F89" s="102" t="str">
        <f>"News Manager"&amp;IF(A54," (push enabled)","")</f>
        <v>News Manager</v>
      </c>
      <c r="G89" s="14"/>
      <c r="H89" s="164"/>
      <c r="I89" s="173">
        <f>IF(A54=TRUE,0,100)</f>
        <v>100</v>
      </c>
      <c r="J89" s="306">
        <v>2</v>
      </c>
      <c r="K89" s="220"/>
      <c r="L89" s="340" t="str">
        <f>"Allow "&amp;IF(J89=4,"½ day",IF(J89=8,"1 day",IF(J89=12,"1½ days",IF(J89=16,"2 days",IF(J89=20,"2½ days",IF(J89=24,"3 days",J89&amp;" hour"&amp;IF(J89&lt;&gt;1,"s","")))))))&amp;" to set up and style News Manager"</f>
        <v>Allow 2 hours to set up and style News Manager</v>
      </c>
      <c r="M89" s="340"/>
      <c r="N89" s="240">
        <f>J89*75</f>
        <v>150</v>
      </c>
      <c r="O89" s="95" t="str">
        <f>IF(A89=FALSE,"",I89+IF(B89=TRUE,N89,0))</f>
        <v/>
      </c>
      <c r="P89" s="112"/>
    </row>
    <row r="90" spans="1:16" s="59" customFormat="1" ht="27.75" customHeight="1" x14ac:dyDescent="0.2">
      <c r="A90" s="152"/>
      <c r="B90" s="152"/>
      <c r="C90" s="152"/>
      <c r="D90" s="84"/>
      <c r="E90" s="85"/>
      <c r="F90" s="85"/>
      <c r="G90" s="342" t="s">
        <v>27</v>
      </c>
      <c r="H90" s="101"/>
      <c r="I90" s="176"/>
      <c r="J90" s="308"/>
      <c r="K90" s="221"/>
      <c r="L90" s="85"/>
      <c r="M90" s="342" t="s">
        <v>105</v>
      </c>
      <c r="N90" s="247"/>
      <c r="O90" s="186"/>
      <c r="P90" s="87"/>
    </row>
    <row r="91" spans="1:16" ht="15.95" customHeight="1" x14ac:dyDescent="0.2">
      <c r="A91" s="149" t="b">
        <f>IF(A54,TRUE,FALSE)</f>
        <v>0</v>
      </c>
      <c r="B91" s="149" t="b">
        <v>0</v>
      </c>
      <c r="C91" s="149"/>
      <c r="D91" s="111"/>
      <c r="E91" s="102"/>
      <c r="F91" s="102" t="str">
        <f>"Photo Suite"&amp;IF(A54," (push enabled)","")</f>
        <v>Photo Suite</v>
      </c>
      <c r="G91" s="14"/>
      <c r="H91" s="164"/>
      <c r="I91" s="173">
        <f>IF(A54=TRUE,0,150)</f>
        <v>150</v>
      </c>
      <c r="J91" s="306">
        <v>3</v>
      </c>
      <c r="K91" s="220"/>
      <c r="L91" s="340" t="str">
        <f>"Allow "&amp;IF(J91=4,"½ day",IF(J91=8,"1 day",IF(J91=12,"1½ days",IF(J91=16,"2 days",IF(J91=20,"2½ days",IF(J91=24,"3 days",J91&amp;" hour"&amp;IF(J91&lt;&gt;1,"s","")))))))&amp;" to set up and style required components of Photo Suite"</f>
        <v>Allow 3 hours to set up and style required components of Photo Suite</v>
      </c>
      <c r="M91" s="340"/>
      <c r="N91" s="240">
        <f>J91*75</f>
        <v>225</v>
      </c>
      <c r="O91" s="95" t="str">
        <f>IF(A91=FALSE,"",I91+IF(B91=TRUE,N91,0))</f>
        <v/>
      </c>
      <c r="P91" s="112"/>
    </row>
    <row r="92" spans="1:16" s="59" customFormat="1" ht="18" customHeight="1" x14ac:dyDescent="0.2">
      <c r="A92" s="152"/>
      <c r="B92" s="152"/>
      <c r="C92" s="152"/>
      <c r="D92" s="84"/>
      <c r="E92" s="85"/>
      <c r="F92" s="85"/>
      <c r="G92" s="342" t="s">
        <v>65</v>
      </c>
      <c r="H92" s="101"/>
      <c r="I92" s="176"/>
      <c r="J92" s="308"/>
      <c r="K92" s="221"/>
      <c r="L92" s="85"/>
      <c r="M92" s="342" t="s">
        <v>110</v>
      </c>
      <c r="N92" s="247"/>
      <c r="O92" s="186"/>
      <c r="P92" s="87"/>
    </row>
    <row r="93" spans="1:16" ht="15.95" customHeight="1" x14ac:dyDescent="0.2">
      <c r="A93" s="149" t="b">
        <v>0</v>
      </c>
      <c r="B93" s="149" t="b">
        <v>0</v>
      </c>
      <c r="C93" s="149"/>
      <c r="D93" s="111"/>
      <c r="E93" s="102"/>
      <c r="F93" s="102" t="s">
        <v>28</v>
      </c>
      <c r="G93" s="14"/>
      <c r="H93" s="164"/>
      <c r="I93" s="173">
        <v>100</v>
      </c>
      <c r="J93" s="306">
        <v>1</v>
      </c>
      <c r="K93" s="220"/>
      <c r="L93" s="340" t="str">
        <f>"Allow "&amp;IF(J93=4,"½ day",IF(J93=8,"1 day",IF(J93=12,"1½ days",IF(J93=16,"2 days",IF(J93=20,"2½ days",IF(J93=24,"3 days",J93&amp;" hour"&amp;IF(J93&lt;&gt;1,"s","")))))))&amp;" to configure and style Quick Poll"</f>
        <v>Allow 1 hour to configure and style Quick Poll</v>
      </c>
      <c r="M93" s="340"/>
      <c r="N93" s="240">
        <f>J93*75</f>
        <v>75</v>
      </c>
      <c r="O93" s="95" t="str">
        <f>IF(A93=FALSE,"",I93+IF(B93=TRUE,N93,0))</f>
        <v/>
      </c>
      <c r="P93" s="112"/>
    </row>
    <row r="94" spans="1:16" s="59" customFormat="1" ht="15.95" customHeight="1" x14ac:dyDescent="0.2">
      <c r="A94" s="152"/>
      <c r="B94" s="152"/>
      <c r="C94" s="152"/>
      <c r="D94" s="84"/>
      <c r="E94" s="85"/>
      <c r="F94" s="85"/>
      <c r="G94" s="342" t="s">
        <v>29</v>
      </c>
      <c r="H94" s="101"/>
      <c r="I94" s="176"/>
      <c r="J94" s="308"/>
      <c r="K94" s="221"/>
      <c r="L94" s="85"/>
      <c r="M94" s="342" t="s">
        <v>86</v>
      </c>
      <c r="N94" s="247"/>
      <c r="O94" s="186"/>
      <c r="P94" s="87"/>
    </row>
    <row r="95" spans="1:16" ht="15.95" customHeight="1" x14ac:dyDescent="0.2">
      <c r="A95" s="149" t="b">
        <v>0</v>
      </c>
      <c r="B95" s="149" t="b">
        <f>A95</f>
        <v>0</v>
      </c>
      <c r="C95" s="149"/>
      <c r="D95" s="111"/>
      <c r="E95" s="102"/>
      <c r="F95" s="102" t="s">
        <v>30</v>
      </c>
      <c r="G95" s="14"/>
      <c r="H95" s="164"/>
      <c r="I95" s="173">
        <v>100</v>
      </c>
      <c r="J95" s="313"/>
      <c r="K95" s="220"/>
      <c r="L95" s="340" t="s">
        <v>76</v>
      </c>
      <c r="M95" s="340"/>
      <c r="N95" s="240">
        <f>J95*75</f>
        <v>0</v>
      </c>
      <c r="O95" s="95" t="str">
        <f>IF(A95=FALSE,"",I95+IF(B95=TRUE,N95,0))</f>
        <v/>
      </c>
      <c r="P95" s="112"/>
    </row>
    <row r="96" spans="1:16" s="59" customFormat="1" ht="15.75" customHeight="1" x14ac:dyDescent="0.2">
      <c r="A96" s="152"/>
      <c r="B96" s="152"/>
      <c r="C96" s="152"/>
      <c r="D96" s="84"/>
      <c r="E96" s="85"/>
      <c r="F96" s="85"/>
      <c r="G96" s="342" t="s">
        <v>31</v>
      </c>
      <c r="H96" s="101"/>
      <c r="I96" s="176"/>
      <c r="J96" s="308"/>
      <c r="K96" s="221"/>
      <c r="L96" s="85"/>
      <c r="M96" s="342"/>
      <c r="N96" s="247"/>
      <c r="O96" s="186"/>
      <c r="P96" s="87"/>
    </row>
    <row r="97" spans="1:16" ht="15.95" customHeight="1" x14ac:dyDescent="0.2">
      <c r="A97" s="149" t="b">
        <v>0</v>
      </c>
      <c r="B97" s="149" t="b">
        <v>0</v>
      </c>
      <c r="C97" s="149"/>
      <c r="D97" s="111"/>
      <c r="E97" s="102"/>
      <c r="F97" s="102" t="s">
        <v>32</v>
      </c>
      <c r="G97" s="14"/>
      <c r="H97" s="164">
        <v>4</v>
      </c>
      <c r="I97" s="173">
        <v>400</v>
      </c>
      <c r="J97" s="306">
        <v>8</v>
      </c>
      <c r="K97" s="220"/>
      <c r="L97" s="340" t="str">
        <f>"Allow "&amp;IF(J97=4,"½ day",IF(J97=8,"1 day",IF(J97=12,"1½ days",IF(J97=16,"2 days",IF(J97=20,"2½ days",IF(J97=24,"3 days",J97&amp;" hour"&amp;IF(J97&lt;&gt;1,"s","")))))))&amp;" to set up and style Shopping Cart"</f>
        <v>Allow 1 day to set up and style Shopping Cart</v>
      </c>
      <c r="M97" s="340"/>
      <c r="N97" s="240">
        <f>J97*75</f>
        <v>600</v>
      </c>
      <c r="O97" s="95" t="str">
        <f>IF(A97=FALSE,"",I97+IF(B97=TRUE,N97,0))</f>
        <v/>
      </c>
      <c r="P97" s="112"/>
    </row>
    <row r="98" spans="1:16" s="59" customFormat="1" ht="27.95" customHeight="1" x14ac:dyDescent="0.2">
      <c r="A98" s="152"/>
      <c r="B98" s="152"/>
      <c r="C98" s="152"/>
      <c r="D98" s="84"/>
      <c r="E98" s="85"/>
      <c r="F98" s="85"/>
      <c r="G98" s="342" t="s">
        <v>33</v>
      </c>
      <c r="H98" s="101"/>
      <c r="I98" s="176"/>
      <c r="J98" s="308"/>
      <c r="K98" s="221"/>
      <c r="L98" s="85"/>
      <c r="M98" s="342" t="s">
        <v>104</v>
      </c>
      <c r="N98" s="247"/>
      <c r="O98" s="186"/>
      <c r="P98" s="87"/>
    </row>
    <row r="99" spans="1:16" ht="15.95" customHeight="1" x14ac:dyDescent="0.2">
      <c r="A99" s="149" t="b">
        <v>0</v>
      </c>
      <c r="B99" s="149" t="b">
        <f>IF($B$28=FALSE,FALSE,A99)</f>
        <v>0</v>
      </c>
      <c r="C99" s="149"/>
      <c r="D99" s="111"/>
      <c r="E99" s="102"/>
      <c r="F99" s="102" t="s">
        <v>34</v>
      </c>
      <c r="G99" s="14"/>
      <c r="H99" s="164"/>
      <c r="I99" s="177">
        <v>0</v>
      </c>
      <c r="J99" s="306"/>
      <c r="K99" s="220"/>
      <c r="L99" s="340" t="s">
        <v>76</v>
      </c>
      <c r="M99" s="340"/>
      <c r="N99" s="240">
        <f>J99*75</f>
        <v>0</v>
      </c>
      <c r="O99" s="95" t="str">
        <f>IF(A99=FALSE,"",I99+IF(B99=TRUE,N99,0))</f>
        <v/>
      </c>
      <c r="P99" s="112"/>
    </row>
    <row r="100" spans="1:16" s="59" customFormat="1" ht="18" customHeight="1" thickBot="1" x14ac:dyDescent="0.25">
      <c r="A100" s="152"/>
      <c r="B100" s="152"/>
      <c r="C100" s="152"/>
      <c r="D100" s="442"/>
      <c r="E100" s="443"/>
      <c r="F100" s="443"/>
      <c r="G100" s="444" t="s">
        <v>35</v>
      </c>
      <c r="H100" s="445"/>
      <c r="I100" s="446"/>
      <c r="J100" s="447"/>
      <c r="K100" s="448"/>
      <c r="L100" s="443"/>
      <c r="M100" s="444"/>
      <c r="N100" s="449"/>
      <c r="O100" s="450"/>
      <c r="P100" s="451"/>
    </row>
    <row r="101" spans="1:16" ht="15.95" customHeight="1" x14ac:dyDescent="0.2">
      <c r="A101" s="149" t="b">
        <v>0</v>
      </c>
      <c r="B101" s="149" t="b">
        <v>0</v>
      </c>
      <c r="C101" s="149"/>
      <c r="D101" s="111"/>
      <c r="E101" s="102"/>
      <c r="F101" s="102" t="s">
        <v>36</v>
      </c>
      <c r="G101" s="14"/>
      <c r="H101" s="164"/>
      <c r="I101" s="173">
        <v>100</v>
      </c>
      <c r="J101" s="306">
        <v>1</v>
      </c>
      <c r="K101" s="220"/>
      <c r="L101" s="340" t="str">
        <f>"Allow "&amp;IF(J101=4,"½ day",IF(J101=8,"1 day",IF(J101=12,"1½ days",IF(J101=16,"2 days",IF(J101=20,"2½ days",IF(J101=24,"3 days",J101&amp;" hour"&amp;IF(J101&lt;&gt;1,"s","")))))))&amp;" to configure and style Site Search"</f>
        <v>Allow 1 hour to configure and style Site Search</v>
      </c>
      <c r="M101" s="340"/>
      <c r="N101" s="240">
        <f>J101*75</f>
        <v>75</v>
      </c>
      <c r="O101" s="95" t="str">
        <f>IF(A101=FALSE,"",I101+IF(B101=TRUE,N101,0))</f>
        <v/>
      </c>
      <c r="P101" s="112"/>
    </row>
    <row r="102" spans="1:16" s="59" customFormat="1" ht="27.95" customHeight="1" x14ac:dyDescent="0.2">
      <c r="A102" s="152"/>
      <c r="B102" s="152"/>
      <c r="C102" s="152"/>
      <c r="D102" s="84"/>
      <c r="E102" s="85"/>
      <c r="F102" s="85"/>
      <c r="G102" s="342" t="s">
        <v>37</v>
      </c>
      <c r="H102" s="101"/>
      <c r="I102" s="176"/>
      <c r="J102" s="308"/>
      <c r="K102" s="221"/>
      <c r="L102" s="85"/>
      <c r="M102" s="342" t="s">
        <v>87</v>
      </c>
      <c r="N102" s="247"/>
      <c r="O102" s="186"/>
      <c r="P102" s="87"/>
    </row>
    <row r="103" spans="1:16" ht="15.95" customHeight="1" x14ac:dyDescent="0.2">
      <c r="A103" s="149" t="b">
        <v>0</v>
      </c>
      <c r="B103" s="149" t="b">
        <f>IF($B$28=FALSE,FALSE,A103)</f>
        <v>0</v>
      </c>
      <c r="C103" s="149"/>
      <c r="D103" s="111"/>
      <c r="E103" s="102"/>
      <c r="F103" s="102" t="s">
        <v>59</v>
      </c>
      <c r="G103" s="14"/>
      <c r="H103" s="164"/>
      <c r="I103" s="173">
        <v>0</v>
      </c>
      <c r="J103" s="306"/>
      <c r="K103" s="220"/>
      <c r="L103" s="340" t="s">
        <v>76</v>
      </c>
      <c r="M103" s="340"/>
      <c r="N103" s="240">
        <f>J103*75</f>
        <v>0</v>
      </c>
      <c r="O103" s="95" t="str">
        <f>IF(A103=FALSE,"",I103+IF(B103=TRUE,N103,0))</f>
        <v/>
      </c>
      <c r="P103" s="112"/>
    </row>
    <row r="104" spans="1:16" s="59" customFormat="1" ht="17.25" customHeight="1" x14ac:dyDescent="0.2">
      <c r="A104" s="152"/>
      <c r="B104" s="152"/>
      <c r="C104" s="152"/>
      <c r="D104" s="84"/>
      <c r="E104" s="85"/>
      <c r="F104" s="85"/>
      <c r="G104" s="342" t="s">
        <v>60</v>
      </c>
      <c r="H104" s="101"/>
      <c r="I104" s="176"/>
      <c r="J104" s="308"/>
      <c r="K104" s="221"/>
      <c r="L104" s="85"/>
      <c r="M104" s="342"/>
      <c r="N104" s="247"/>
      <c r="O104" s="186"/>
      <c r="P104" s="87"/>
    </row>
    <row r="105" spans="1:16" ht="15.95" customHeight="1" x14ac:dyDescent="0.2">
      <c r="A105" s="149" t="b">
        <v>0</v>
      </c>
      <c r="B105" s="149" t="b">
        <v>0</v>
      </c>
      <c r="C105" s="149"/>
      <c r="D105" s="111"/>
      <c r="E105" s="102"/>
      <c r="F105" s="102" t="s">
        <v>38</v>
      </c>
      <c r="G105" s="14"/>
      <c r="H105" s="164"/>
      <c r="I105" s="173">
        <v>150</v>
      </c>
      <c r="J105" s="306">
        <v>4</v>
      </c>
      <c r="K105" s="220"/>
      <c r="L105" s="340" t="str">
        <f>"Allow "&amp;IF(J105=4,"½ day",IF(J105=8,"1 day",IF(J105=12,"1½ days",IF(J105=16,"2 days",IF(J105=20,"2½ days",IF(J105=24,"3 days",J105&amp;" hour"&amp;IF(J105&lt;&gt;1,"s","")))))))&amp;" to integrate and style Survey Manager Lite"</f>
        <v>Allow ½ day to integrate and style Survey Manager Lite</v>
      </c>
      <c r="M105" s="340"/>
      <c r="N105" s="240">
        <f>J105*75</f>
        <v>300</v>
      </c>
      <c r="O105" s="95" t="str">
        <f>IF(A105=FALSE,"",I105+IF(B105=TRUE,N105,0))</f>
        <v/>
      </c>
      <c r="P105" s="112"/>
    </row>
    <row r="106" spans="1:16" s="59" customFormat="1" ht="27.95" customHeight="1" x14ac:dyDescent="0.2">
      <c r="A106" s="152"/>
      <c r="B106" s="152"/>
      <c r="C106" s="152"/>
      <c r="D106" s="84"/>
      <c r="E106" s="85"/>
      <c r="F106" s="85"/>
      <c r="G106" s="342" t="s">
        <v>39</v>
      </c>
      <c r="H106" s="101"/>
      <c r="I106" s="176"/>
      <c r="J106" s="308"/>
      <c r="K106" s="221"/>
      <c r="L106" s="85"/>
      <c r="M106" s="342" t="s">
        <v>88</v>
      </c>
      <c r="N106" s="247"/>
      <c r="O106" s="186"/>
      <c r="P106" s="87"/>
    </row>
    <row r="107" spans="1:16" ht="15.95" customHeight="1" x14ac:dyDescent="0.2">
      <c r="A107" s="149" t="b">
        <v>0</v>
      </c>
      <c r="B107" s="149" t="b">
        <v>0</v>
      </c>
      <c r="C107" s="149"/>
      <c r="D107" s="111"/>
      <c r="E107" s="102"/>
      <c r="F107" s="102" t="s">
        <v>40</v>
      </c>
      <c r="G107" s="14"/>
      <c r="H107" s="164"/>
      <c r="I107" s="173">
        <v>400</v>
      </c>
      <c r="J107" s="306">
        <v>5</v>
      </c>
      <c r="K107" s="220"/>
      <c r="L107" s="340" t="str">
        <f>"Allow "&amp;IF(J107=4,"½ day",IF(J107=8,"1 day",IF(J107=12,"1½ days",IF(J107=16,"2 days",IF(J107=20,"2½ days",IF(J107=24,"3 days",J107&amp;" hour"&amp;IF(J107&lt;&gt;1,"s","")))))))&amp;" to integrate and style Survey Manager Pro"</f>
        <v>Allow 5 hours to integrate and style Survey Manager Pro</v>
      </c>
      <c r="M107" s="340"/>
      <c r="N107" s="240">
        <f>J107*75</f>
        <v>375</v>
      </c>
      <c r="O107" s="95" t="str">
        <f>IF(A107=FALSE,"",I107+IF(B107=TRUE,N107,0))</f>
        <v/>
      </c>
      <c r="P107" s="112"/>
    </row>
    <row r="108" spans="1:16" s="59" customFormat="1" ht="27.95" customHeight="1" x14ac:dyDescent="0.2">
      <c r="A108" s="152"/>
      <c r="B108" s="152"/>
      <c r="C108" s="152"/>
      <c r="D108" s="84"/>
      <c r="E108" s="85"/>
      <c r="F108" s="85"/>
      <c r="G108" s="342" t="s">
        <v>41</v>
      </c>
      <c r="H108" s="101"/>
      <c r="I108" s="176"/>
      <c r="J108" s="308"/>
      <c r="K108" s="221"/>
      <c r="L108" s="85"/>
      <c r="M108" s="342" t="s">
        <v>89</v>
      </c>
      <c r="N108" s="247"/>
      <c r="O108" s="186"/>
      <c r="P108" s="87"/>
    </row>
    <row r="109" spans="1:16" ht="15.95" customHeight="1" x14ac:dyDescent="0.2">
      <c r="A109" s="149" t="b">
        <f>IF(OR(C30,C31),TRUE,FALSE)</f>
        <v>0</v>
      </c>
      <c r="B109" s="149" t="b">
        <v>0</v>
      </c>
      <c r="C109" s="149"/>
      <c r="D109" s="111"/>
      <c r="E109" s="102"/>
      <c r="F109" s="102" t="s">
        <v>42</v>
      </c>
      <c r="G109" s="14"/>
      <c r="H109" s="164"/>
      <c r="I109" s="173">
        <f>IF(OR(C30,C31),0,100)</f>
        <v>100</v>
      </c>
      <c r="J109" s="306">
        <v>1</v>
      </c>
      <c r="K109" s="220"/>
      <c r="L109" s="340" t="str">
        <f>"Allow "&amp;IF(J109=4,"½ day",IF(J109=8,"1 day",IF(J109=12,"1½ days",IF(J109=16,"2 days",IF(J109=20,"2½ days",IF(J109=24,"3 days",J109&amp;" hour"&amp;IF(J109&lt;&gt;1,"s","")))))))&amp;" to configure Feed Reader and style Feeds in line with site design"</f>
        <v>Allow 1 hour to configure Feed Reader and style Feeds in line with site design</v>
      </c>
      <c r="M109" s="340"/>
      <c r="N109" s="240">
        <f>J109*75</f>
        <v>75</v>
      </c>
      <c r="O109" s="95" t="str">
        <f>IF(A109=FALSE,"",I109+IF(B109=TRUE,N109,0))</f>
        <v/>
      </c>
      <c r="P109" s="112"/>
    </row>
    <row r="110" spans="1:16" s="59" customFormat="1" ht="15.95" customHeight="1" x14ac:dyDescent="0.2">
      <c r="A110" s="152"/>
      <c r="B110" s="152"/>
      <c r="C110" s="152"/>
      <c r="D110" s="84"/>
      <c r="E110" s="85"/>
      <c r="F110" s="85"/>
      <c r="G110" s="342" t="s">
        <v>43</v>
      </c>
      <c r="H110" s="101"/>
      <c r="I110" s="176"/>
      <c r="J110" s="308"/>
      <c r="K110" s="221"/>
      <c r="L110" s="85"/>
      <c r="M110" s="342" t="s">
        <v>155</v>
      </c>
      <c r="N110" s="247"/>
      <c r="O110" s="186"/>
      <c r="P110" s="87"/>
    </row>
    <row r="111" spans="1:16" ht="15.95" customHeight="1" x14ac:dyDescent="0.2">
      <c r="A111" s="149" t="b">
        <v>0</v>
      </c>
      <c r="B111" s="149" t="b">
        <v>0</v>
      </c>
      <c r="C111" s="149"/>
      <c r="D111" s="111"/>
      <c r="E111" s="102"/>
      <c r="F111" s="102" t="s">
        <v>61</v>
      </c>
      <c r="G111" s="14"/>
      <c r="H111" s="164"/>
      <c r="I111" s="173">
        <v>300</v>
      </c>
      <c r="J111" s="306">
        <v>5</v>
      </c>
      <c r="K111" s="220"/>
      <c r="L111" s="340" t="str">
        <f>"Allow "&amp;IF(J111=4,"½ day",IF(J111=8,"1 day",IF(J111=12,"1½ days",IF(J111=16,"2 days",IF(J111=20,"2½ days",IF(J111=24,"3 days",J111&amp;" hour"&amp;IF(J111&lt;&gt;1,"s","")))))))&amp;" to integrate and style the Virtual Broker"</f>
        <v>Allow 5 hours to integrate and style the Virtual Broker</v>
      </c>
      <c r="M111" s="340"/>
      <c r="N111" s="240">
        <f>J111*75</f>
        <v>375</v>
      </c>
      <c r="O111" s="95" t="str">
        <f>IF(A111=FALSE,"",I111+IF(B111=TRUE,N111,0))</f>
        <v/>
      </c>
      <c r="P111" s="112"/>
    </row>
    <row r="112" spans="1:16" s="59" customFormat="1" ht="39.950000000000003" customHeight="1" x14ac:dyDescent="0.2">
      <c r="A112" s="152"/>
      <c r="B112" s="152"/>
      <c r="C112" s="152"/>
      <c r="D112" s="84"/>
      <c r="E112" s="85"/>
      <c r="F112" s="85"/>
      <c r="G112" s="342" t="s">
        <v>57</v>
      </c>
      <c r="H112" s="101"/>
      <c r="I112" s="176"/>
      <c r="J112" s="308"/>
      <c r="K112" s="221"/>
      <c r="L112" s="85"/>
      <c r="M112" s="342" t="s">
        <v>111</v>
      </c>
      <c r="N112" s="247"/>
      <c r="O112" s="186"/>
      <c r="P112" s="87"/>
    </row>
    <row r="113" spans="1:16" ht="15.95" customHeight="1" x14ac:dyDescent="0.2">
      <c r="A113" s="149" t="b">
        <v>0</v>
      </c>
      <c r="B113" s="149" t="b">
        <v>0</v>
      </c>
      <c r="C113" s="149"/>
      <c r="D113" s="111"/>
      <c r="E113" s="102"/>
      <c r="F113" s="102" t="s">
        <v>44</v>
      </c>
      <c r="G113" s="14"/>
      <c r="H113" s="164"/>
      <c r="I113" s="173">
        <v>300</v>
      </c>
      <c r="J113" s="306">
        <v>4</v>
      </c>
      <c r="K113" s="220"/>
      <c r="L113" s="340" t="str">
        <f>"Allow "&amp;IF(J113=4,"½ day",IF(J113=8,"1 day",IF(J113=12,"1½ days",IF(J113=16,"2 days",IF(J113=20,"2½ days",IF(J113=24,"3 days",J113&amp;" hour"&amp;IF(J113&lt;&gt;1,"s","")))))))&amp;" to integrate and style the Virtual Catalogue"</f>
        <v>Allow ½ day to integrate and style the Virtual Catalogue</v>
      </c>
      <c r="M113" s="340"/>
      <c r="N113" s="240">
        <f>J113*75</f>
        <v>300</v>
      </c>
      <c r="O113" s="95" t="str">
        <f>IF(A113=FALSE,"",I113+IF(B113=TRUE,N113,0))</f>
        <v/>
      </c>
      <c r="P113" s="112"/>
    </row>
    <row r="114" spans="1:16" s="59" customFormat="1" ht="27.95" customHeight="1" x14ac:dyDescent="0.2">
      <c r="A114" s="152"/>
      <c r="B114" s="152"/>
      <c r="C114" s="152"/>
      <c r="D114" s="84"/>
      <c r="E114" s="85"/>
      <c r="F114" s="85"/>
      <c r="G114" s="342" t="s">
        <v>236</v>
      </c>
      <c r="H114" s="101"/>
      <c r="I114" s="176"/>
      <c r="J114" s="308"/>
      <c r="K114" s="221"/>
      <c r="L114" s="85"/>
      <c r="M114" s="342" t="s">
        <v>112</v>
      </c>
      <c r="N114" s="247"/>
      <c r="O114" s="186"/>
      <c r="P114" s="87"/>
    </row>
    <row r="115" spans="1:16" ht="15.95" customHeight="1" x14ac:dyDescent="0.2">
      <c r="A115" s="149" t="b">
        <v>0</v>
      </c>
      <c r="B115" s="149" t="b">
        <v>0</v>
      </c>
      <c r="C115" s="149"/>
      <c r="D115" s="111"/>
      <c r="E115" s="102"/>
      <c r="F115" s="102" t="s">
        <v>45</v>
      </c>
      <c r="G115" s="14"/>
      <c r="H115" s="164"/>
      <c r="I115" s="173">
        <v>250</v>
      </c>
      <c r="J115" s="306">
        <v>3</v>
      </c>
      <c r="K115" s="220"/>
      <c r="L115" s="340" t="str">
        <f>"Allow "&amp;IF(J115=4,"½ day",IF(J115=8,"1 day",IF(J115=12,"1½ days",IF(J115=16,"2 days",IF(J115=20,"2½ days",IF(J115=24,"3 days",J115&amp;" hour"&amp;IF(J115&lt;&gt;1,"s","")))))))&amp;" to configure and style Webboard"</f>
        <v>Allow 3 hours to configure and style Webboard</v>
      </c>
      <c r="M115" s="340"/>
      <c r="N115" s="240">
        <f>J115*75</f>
        <v>225</v>
      </c>
      <c r="O115" s="95" t="str">
        <f>IF(A115=FALSE,"",I115+IF(B115=TRUE,N115,0))</f>
        <v/>
      </c>
      <c r="P115" s="112"/>
    </row>
    <row r="116" spans="1:16" s="59" customFormat="1" ht="27.95" customHeight="1" x14ac:dyDescent="0.2">
      <c r="A116" s="152"/>
      <c r="B116" s="152"/>
      <c r="C116" s="152"/>
      <c r="D116" s="84"/>
      <c r="E116" s="85"/>
      <c r="F116" s="85"/>
      <c r="G116" s="342" t="s">
        <v>46</v>
      </c>
      <c r="H116" s="101"/>
      <c r="I116" s="176"/>
      <c r="J116" s="308"/>
      <c r="K116" s="221"/>
      <c r="L116" s="85"/>
      <c r="M116" s="342" t="s">
        <v>126</v>
      </c>
      <c r="N116" s="247"/>
      <c r="O116" s="186"/>
      <c r="P116" s="87"/>
    </row>
    <row r="117" spans="1:16" ht="3.75" customHeight="1" x14ac:dyDescent="0.2">
      <c r="A117" s="149"/>
      <c r="B117" s="149"/>
      <c r="C117" s="149"/>
      <c r="D117" s="262"/>
      <c r="E117" s="263"/>
      <c r="F117" s="263"/>
      <c r="G117" s="288"/>
      <c r="H117" s="265"/>
      <c r="I117" s="284"/>
      <c r="J117" s="314"/>
      <c r="K117" s="266"/>
      <c r="L117" s="266"/>
      <c r="M117" s="264"/>
      <c r="N117" s="267"/>
      <c r="O117" s="268"/>
      <c r="P117" s="269"/>
    </row>
    <row r="118" spans="1:16" s="59" customFormat="1" ht="3.95" customHeight="1" x14ac:dyDescent="0.2">
      <c r="A118" s="152"/>
      <c r="B118" s="152"/>
      <c r="C118" s="152"/>
      <c r="D118" s="270"/>
      <c r="E118" s="271"/>
      <c r="F118" s="271"/>
      <c r="G118" s="285"/>
      <c r="H118" s="273"/>
      <c r="I118" s="278"/>
      <c r="J118" s="315"/>
      <c r="K118" s="274"/>
      <c r="L118" s="274"/>
      <c r="M118" s="272"/>
      <c r="N118" s="275"/>
      <c r="O118" s="276"/>
      <c r="P118" s="277"/>
    </row>
    <row r="119" spans="1:16" x14ac:dyDescent="0.2">
      <c r="A119" s="149"/>
      <c r="B119" s="149"/>
      <c r="C119" s="149"/>
      <c r="D119" s="11"/>
      <c r="E119" s="345"/>
      <c r="F119" s="115"/>
      <c r="G119" s="452" t="s">
        <v>152</v>
      </c>
      <c r="H119" s="279"/>
      <c r="I119" s="291"/>
      <c r="J119" s="316"/>
      <c r="K119" s="117"/>
      <c r="L119" s="117"/>
      <c r="M119" s="230"/>
      <c r="N119" s="291"/>
      <c r="O119" s="190"/>
      <c r="P119" s="118"/>
    </row>
    <row r="120" spans="1:16" s="56" customFormat="1" ht="12.75" customHeight="1" x14ac:dyDescent="0.2">
      <c r="A120" s="151"/>
      <c r="B120" s="151"/>
      <c r="C120" s="151"/>
      <c r="D120" s="52"/>
      <c r="E120" s="345"/>
      <c r="F120" s="289"/>
      <c r="G120" s="452" t="str">
        <f>"OpenSites Package Credit for Standard Modules"&amp;IF(OR(K120="NA",K120="Unlimited"),"", "- Up to")&amp;":"</f>
        <v>OpenSites Package Credit for Standard Modules- Up to:</v>
      </c>
      <c r="H120" s="281"/>
      <c r="I120" s="282"/>
      <c r="J120" s="317"/>
      <c r="K120" s="120"/>
      <c r="L120" s="120"/>
      <c r="M120" s="232"/>
      <c r="N120" s="292"/>
      <c r="O120" s="120"/>
      <c r="P120" s="121"/>
    </row>
    <row r="121" spans="1:16" s="56" customFormat="1" ht="12.75" customHeight="1" x14ac:dyDescent="0.2">
      <c r="A121" s="151"/>
      <c r="B121" s="151"/>
      <c r="C121" s="151"/>
      <c r="D121" s="52"/>
      <c r="E121" s="119"/>
      <c r="F121" s="289"/>
      <c r="G121" s="453" t="s">
        <v>154</v>
      </c>
      <c r="H121" s="281"/>
      <c r="I121" s="344"/>
      <c r="J121" s="317"/>
      <c r="K121" s="343" t="str">
        <f>IF(I121&gt;300,"Tip: Select the full OBS instead to save.  OBS includes ALL toolkits &amp; Standard Modules","")</f>
        <v/>
      </c>
      <c r="L121" s="120"/>
      <c r="M121" s="232"/>
      <c r="N121" s="344"/>
      <c r="O121" s="346"/>
      <c r="P121" s="121"/>
    </row>
    <row r="122" spans="1:16" ht="3.75" customHeight="1" thickBot="1" x14ac:dyDescent="0.25">
      <c r="A122" s="149"/>
      <c r="B122" s="149"/>
      <c r="C122" s="149"/>
      <c r="D122" s="45"/>
      <c r="E122" s="46"/>
      <c r="F122" s="46"/>
      <c r="G122" s="287"/>
      <c r="H122" s="92"/>
      <c r="I122" s="283"/>
      <c r="J122" s="318"/>
      <c r="K122" s="222"/>
      <c r="L122" s="72"/>
      <c r="M122" s="72"/>
      <c r="N122" s="248"/>
      <c r="O122" s="187"/>
      <c r="P122" s="50"/>
    </row>
    <row r="123" spans="1:16" s="59" customFormat="1" ht="3.95" customHeight="1" x14ac:dyDescent="0.2">
      <c r="A123" s="152"/>
      <c r="B123" s="152"/>
      <c r="C123" s="152"/>
      <c r="D123" s="60"/>
      <c r="E123" s="61"/>
      <c r="F123" s="61"/>
      <c r="G123" s="261"/>
      <c r="H123" s="93"/>
      <c r="I123" s="173"/>
      <c r="J123" s="298"/>
      <c r="K123" s="192"/>
      <c r="L123" s="64"/>
      <c r="M123" s="132"/>
      <c r="N123" s="224"/>
      <c r="O123" s="188"/>
      <c r="P123" s="65"/>
    </row>
    <row r="124" spans="1:16" x14ac:dyDescent="0.2">
      <c r="A124" s="149"/>
      <c r="B124" s="149"/>
      <c r="C124" s="149"/>
      <c r="D124" s="11"/>
      <c r="E124" s="32" t="s">
        <v>148</v>
      </c>
      <c r="F124" s="13"/>
      <c r="G124" s="14"/>
      <c r="H124" s="42"/>
      <c r="I124" s="173"/>
      <c r="J124" s="298"/>
      <c r="K124" s="192"/>
      <c r="L124" s="94"/>
      <c r="M124" s="94"/>
      <c r="N124" s="237"/>
      <c r="O124" s="209"/>
      <c r="P124" s="15"/>
    </row>
    <row r="125" spans="1:16" s="56" customFormat="1" ht="12.75" customHeight="1" x14ac:dyDescent="0.2">
      <c r="A125" s="151"/>
      <c r="B125" s="151"/>
      <c r="C125" s="151"/>
      <c r="D125" s="52"/>
      <c r="E125" s="41"/>
      <c r="F125" s="476" t="s">
        <v>156</v>
      </c>
      <c r="G125" s="480"/>
      <c r="H125" s="53"/>
      <c r="I125" s="178"/>
      <c r="J125" s="307"/>
      <c r="K125" s="223"/>
      <c r="L125" s="54"/>
      <c r="M125" s="54"/>
      <c r="N125" s="250"/>
      <c r="O125" s="189"/>
      <c r="P125" s="55"/>
    </row>
    <row r="126" spans="1:16" ht="3.95" customHeight="1" x14ac:dyDescent="0.2">
      <c r="A126" s="149"/>
      <c r="B126" s="149"/>
      <c r="C126" s="149"/>
      <c r="D126" s="11"/>
      <c r="E126" s="32"/>
      <c r="F126" s="13"/>
      <c r="G126" s="14"/>
      <c r="H126" s="42"/>
      <c r="I126" s="173"/>
      <c r="J126" s="298"/>
      <c r="K126" s="192"/>
      <c r="L126" s="94"/>
      <c r="M126" s="94"/>
      <c r="N126" s="237"/>
      <c r="O126" s="209"/>
      <c r="P126" s="15"/>
    </row>
    <row r="127" spans="1:16" ht="15.95" customHeight="1" x14ac:dyDescent="0.2">
      <c r="A127" s="149" t="b">
        <v>0</v>
      </c>
      <c r="B127" s="149" t="b">
        <v>0</v>
      </c>
      <c r="C127" s="149"/>
      <c r="D127" s="111"/>
      <c r="E127" s="102"/>
      <c r="F127" s="102" t="s">
        <v>56</v>
      </c>
      <c r="G127" s="14"/>
      <c r="H127" s="164">
        <v>5</v>
      </c>
      <c r="I127" s="173">
        <v>1000</v>
      </c>
      <c r="J127" s="306">
        <v>20</v>
      </c>
      <c r="K127" s="220"/>
      <c r="L127" s="340" t="str">
        <f>"Allow "&amp;IF(J127=4,"½ day",IF(J127=8,"1 day",IF(J127=12,"1½ days",IF(J127=16,"2 days",IF(J127=20,"2½ days",IF(J127=24,"3 days",J127&amp;" hour"&amp;IF(J127&lt;&gt;1,"s","")))))))&amp;" to set up and style VGM"</f>
        <v>Allow 2½ days to set up and style VGM</v>
      </c>
      <c r="M127" s="340"/>
      <c r="N127" s="240">
        <f>J127*75</f>
        <v>1500</v>
      </c>
      <c r="O127" s="95" t="str">
        <f>IF(A127=FALSE,"",I127+IF(B127=TRUE,N127,0))</f>
        <v/>
      </c>
      <c r="P127" s="112"/>
    </row>
    <row r="128" spans="1:16" s="59" customFormat="1" ht="39.950000000000003" customHeight="1" x14ac:dyDescent="0.2">
      <c r="A128" s="152"/>
      <c r="B128" s="152"/>
      <c r="C128" s="152"/>
      <c r="D128" s="84"/>
      <c r="E128" s="85"/>
      <c r="F128" s="85"/>
      <c r="G128" s="342" t="s">
        <v>55</v>
      </c>
      <c r="H128" s="101"/>
      <c r="I128" s="176"/>
      <c r="J128" s="308"/>
      <c r="K128" s="221"/>
      <c r="L128" s="85"/>
      <c r="M128" s="342" t="s">
        <v>77</v>
      </c>
      <c r="N128" s="247"/>
      <c r="O128" s="186"/>
      <c r="P128" s="87"/>
    </row>
    <row r="129" spans="1:16" ht="15.95" customHeight="1" x14ac:dyDescent="0.2">
      <c r="A129" s="149" t="b">
        <v>0</v>
      </c>
      <c r="B129" s="149" t="b">
        <v>0</v>
      </c>
      <c r="C129" s="149"/>
      <c r="D129" s="111"/>
      <c r="E129" s="102"/>
      <c r="F129" s="337" t="s">
        <v>158</v>
      </c>
      <c r="G129" s="14"/>
      <c r="H129" s="164"/>
      <c r="I129" s="173">
        <v>300</v>
      </c>
      <c r="J129" s="306">
        <v>1</v>
      </c>
      <c r="K129" s="220"/>
      <c r="L129" s="340" t="str">
        <f>"Allow "&amp;IF(J129=4,"½ day",IF(J129=8,"1 day",IF(J129=12,"1½ days",IF(J129=16,"2 days",IF(J129=20,"2½ days",IF(J129=24,"3 days",J129&amp;" hour"&amp;IF(J129&lt;&gt;1,"s","")))))))&amp;" to set up and integrate VGM Flex Ordering"</f>
        <v>Allow 1 hour to set up and integrate VGM Flex Ordering</v>
      </c>
      <c r="M129" s="340"/>
      <c r="N129" s="240">
        <f>J129*75</f>
        <v>75</v>
      </c>
      <c r="O129" s="95" t="str">
        <f>IF(A129=FALSE,"",I129+IF(B129=TRUE,N129,0))</f>
        <v/>
      </c>
      <c r="P129" s="112"/>
    </row>
    <row r="130" spans="1:16" s="59" customFormat="1" ht="16.5" customHeight="1" x14ac:dyDescent="0.2">
      <c r="A130" s="152"/>
      <c r="B130" s="152"/>
      <c r="C130" s="152"/>
      <c r="D130" s="84"/>
      <c r="E130" s="85"/>
      <c r="F130" s="85"/>
      <c r="G130" s="342" t="s">
        <v>161</v>
      </c>
      <c r="H130" s="101"/>
      <c r="I130" s="176"/>
      <c r="J130" s="308"/>
      <c r="K130" s="221"/>
      <c r="L130" s="85"/>
      <c r="M130" s="342" t="s">
        <v>162</v>
      </c>
      <c r="N130" s="247"/>
      <c r="O130" s="186"/>
      <c r="P130" s="87"/>
    </row>
    <row r="131" spans="1:16" ht="15.95" customHeight="1" x14ac:dyDescent="0.2">
      <c r="A131" s="149" t="b">
        <v>0</v>
      </c>
      <c r="B131" s="149" t="b">
        <v>0</v>
      </c>
      <c r="C131" s="149"/>
      <c r="D131" s="111"/>
      <c r="E131" s="102"/>
      <c r="F131" s="337" t="s">
        <v>159</v>
      </c>
      <c r="G131" s="14"/>
      <c r="H131" s="164"/>
      <c r="I131" s="173">
        <v>300</v>
      </c>
      <c r="J131" s="306">
        <v>1</v>
      </c>
      <c r="K131" s="220"/>
      <c r="L131" s="340" t="str">
        <f>"Allow "&amp;IF(J131=4,"½ day",IF(J131=8,"1 day",IF(J131=12,"1½ days",IF(J131=16,"2 days",IF(J131=20,"2½ days",IF(J131=24,"3 days",J131&amp;" hour"&amp;IF(J131&lt;&gt;1,"s","")))))))&amp;" to set up and integrate VGM Customer Products"</f>
        <v>Allow 1 hour to set up and integrate VGM Customer Products</v>
      </c>
      <c r="M131" s="340"/>
      <c r="N131" s="240">
        <f>J131*75</f>
        <v>75</v>
      </c>
      <c r="O131" s="95" t="str">
        <f>IF(A131=FALSE,"",I131+IF(B131=TRUE,N131,0))</f>
        <v/>
      </c>
      <c r="P131" s="112"/>
    </row>
    <row r="132" spans="1:16" s="59" customFormat="1" ht="27.75" customHeight="1" x14ac:dyDescent="0.2">
      <c r="A132" s="152"/>
      <c r="B132" s="152"/>
      <c r="C132" s="152"/>
      <c r="D132" s="84"/>
      <c r="E132" s="85"/>
      <c r="F132" s="85"/>
      <c r="G132" s="342" t="s">
        <v>160</v>
      </c>
      <c r="H132" s="101"/>
      <c r="I132" s="176"/>
      <c r="J132" s="308"/>
      <c r="K132" s="221"/>
      <c r="L132" s="85"/>
      <c r="M132" s="342" t="s">
        <v>157</v>
      </c>
      <c r="N132" s="247"/>
      <c r="O132" s="186"/>
      <c r="P132" s="87"/>
    </row>
    <row r="133" spans="1:16" ht="15.95" customHeight="1" x14ac:dyDescent="0.2">
      <c r="A133" s="149" t="b">
        <v>0</v>
      </c>
      <c r="B133" s="149" t="b">
        <f>A133</f>
        <v>0</v>
      </c>
      <c r="C133" s="149"/>
      <c r="D133" s="111"/>
      <c r="E133" s="102"/>
      <c r="F133" s="337" t="s">
        <v>176</v>
      </c>
      <c r="G133" s="14"/>
      <c r="H133" s="164"/>
      <c r="I133" s="173">
        <v>500</v>
      </c>
      <c r="J133" s="306"/>
      <c r="K133" s="220"/>
      <c r="L133" s="340" t="s">
        <v>178</v>
      </c>
      <c r="M133" s="340"/>
      <c r="N133" s="240">
        <v>0</v>
      </c>
      <c r="O133" s="95" t="str">
        <f>IF(A133=FALSE,"",I133+IF(B133=TRUE,N133,0))</f>
        <v/>
      </c>
      <c r="P133" s="112"/>
    </row>
    <row r="134" spans="1:16" s="59" customFormat="1" ht="27.75" customHeight="1" x14ac:dyDescent="0.2">
      <c r="A134" s="152"/>
      <c r="B134" s="152"/>
      <c r="C134" s="152"/>
      <c r="D134" s="84"/>
      <c r="E134" s="85"/>
      <c r="F134" s="85"/>
      <c r="G134" s="342" t="s">
        <v>177</v>
      </c>
      <c r="H134" s="101"/>
      <c r="I134" s="176"/>
      <c r="J134" s="308"/>
      <c r="K134" s="221"/>
      <c r="L134" s="85"/>
      <c r="M134" s="342"/>
      <c r="N134" s="247"/>
      <c r="O134" s="186"/>
      <c r="P134" s="87"/>
    </row>
    <row r="135" spans="1:16" ht="15.95" customHeight="1" x14ac:dyDescent="0.2">
      <c r="A135" s="149" t="b">
        <v>0</v>
      </c>
      <c r="B135" s="149" t="b">
        <v>0</v>
      </c>
      <c r="C135" s="149"/>
      <c r="D135" s="111"/>
      <c r="E135" s="102"/>
      <c r="F135" s="337" t="s">
        <v>165</v>
      </c>
      <c r="G135" s="14"/>
      <c r="H135" s="164"/>
      <c r="I135" s="173">
        <v>300</v>
      </c>
      <c r="J135" s="306">
        <v>2</v>
      </c>
      <c r="K135" s="220"/>
      <c r="L135" s="340" t="str">
        <f>"Allow "&amp;IF(J135=4,"½ day",IF(J135=8,"1 day",IF(J135=12,"1½ days",IF(J135=16,"2 days",IF(J135=20,"2½ days",IF(J135=24,"3 days",J135&amp;" hour"&amp;IF(J135&lt;&gt;1,"s","")))))))&amp;" to set up and integrate Shipping for Shoping Cart"</f>
        <v>Allow 2 hours to set up and integrate Shipping for Shoping Cart</v>
      </c>
      <c r="M135" s="340"/>
      <c r="N135" s="240">
        <f>J135*75</f>
        <v>150</v>
      </c>
      <c r="O135" s="95" t="str">
        <f>IF(A135=FALSE,"",I135+IF(B135=TRUE,N135,0))</f>
        <v/>
      </c>
      <c r="P135" s="112"/>
    </row>
    <row r="136" spans="1:16" s="59" customFormat="1" ht="27.75" customHeight="1" x14ac:dyDescent="0.2">
      <c r="A136" s="152"/>
      <c r="B136" s="152"/>
      <c r="C136" s="152"/>
      <c r="D136" s="84"/>
      <c r="E136" s="85"/>
      <c r="F136" s="85"/>
      <c r="G136" s="342" t="s">
        <v>166</v>
      </c>
      <c r="H136" s="101"/>
      <c r="I136" s="176"/>
      <c r="J136" s="308"/>
      <c r="K136" s="221"/>
      <c r="L136" s="85"/>
      <c r="M136" s="342" t="s">
        <v>167</v>
      </c>
      <c r="N136" s="247"/>
      <c r="O136" s="186"/>
      <c r="P136" s="87"/>
    </row>
    <row r="137" spans="1:16" ht="15.95" customHeight="1" x14ac:dyDescent="0.2">
      <c r="A137" s="149" t="b">
        <v>0</v>
      </c>
      <c r="B137" s="149" t="b">
        <v>0</v>
      </c>
      <c r="C137" s="149"/>
      <c r="D137" s="111"/>
      <c r="E137" s="102"/>
      <c r="F137" s="337" t="s">
        <v>168</v>
      </c>
      <c r="G137" s="14"/>
      <c r="H137" s="164"/>
      <c r="I137" s="173">
        <v>300</v>
      </c>
      <c r="J137" s="306">
        <v>2</v>
      </c>
      <c r="K137" s="220"/>
      <c r="L137" s="340" t="str">
        <f>"Allow "&amp;IF(J137=4,"½ day",IF(J137=8,"1 day",IF(J137=12,"1½ days",IF(J137=16,"2 days",IF(J137=20,"2½ days",IF(J137=24,"3 days",J137&amp;" hour"&amp;IF(J137&lt;&gt;1,"s","")))))))&amp;" to set up and integrate Related Products for Shoping Cart"</f>
        <v>Allow 2 hours to set up and integrate Related Products for Shoping Cart</v>
      </c>
      <c r="M137" s="340"/>
      <c r="N137" s="240">
        <f>J137*75</f>
        <v>150</v>
      </c>
      <c r="O137" s="95" t="str">
        <f>IF(A137=FALSE,"",I137+IF(B137=TRUE,N137,0))</f>
        <v/>
      </c>
      <c r="P137" s="112"/>
    </row>
    <row r="138" spans="1:16" s="59" customFormat="1" ht="27.75" customHeight="1" thickBot="1" x14ac:dyDescent="0.25">
      <c r="A138" s="152"/>
      <c r="B138" s="152"/>
      <c r="C138" s="152"/>
      <c r="D138" s="442"/>
      <c r="E138" s="443"/>
      <c r="F138" s="443"/>
      <c r="G138" s="444" t="s">
        <v>169</v>
      </c>
      <c r="H138" s="445"/>
      <c r="I138" s="446"/>
      <c r="J138" s="447"/>
      <c r="K138" s="448"/>
      <c r="L138" s="443"/>
      <c r="M138" s="444" t="s">
        <v>170</v>
      </c>
      <c r="N138" s="449"/>
      <c r="O138" s="450"/>
      <c r="P138" s="451"/>
    </row>
    <row r="139" spans="1:16" ht="15.95" customHeight="1" x14ac:dyDescent="0.2">
      <c r="A139" s="149" t="b">
        <v>0</v>
      </c>
      <c r="B139" s="149" t="b">
        <v>0</v>
      </c>
      <c r="C139" s="149"/>
      <c r="D139" s="111"/>
      <c r="E139" s="102"/>
      <c r="F139" s="337" t="s">
        <v>171</v>
      </c>
      <c r="G139" s="14"/>
      <c r="H139" s="164"/>
      <c r="I139" s="173">
        <v>200</v>
      </c>
      <c r="J139" s="306">
        <v>4</v>
      </c>
      <c r="K139" s="220"/>
      <c r="L139" s="340" t="str">
        <f>"Allow "&amp;IF(J139=4,"½ day",IF(J139=8,"1 day",IF(J139=12,"1½ days",IF(J139=16,"2 days",IF(J139=20,"2½ days",IF(J139=24,"3 days",J139&amp;" hour"&amp;IF(J139&lt;&gt;1,"s","")))))))&amp;" to set up and integrate Product Extras for Shoping Cart"</f>
        <v>Allow ½ day to set up and integrate Product Extras for Shoping Cart</v>
      </c>
      <c r="M139" s="340"/>
      <c r="N139" s="240">
        <f>J139*75</f>
        <v>300</v>
      </c>
      <c r="O139" s="95" t="str">
        <f>IF(A139=FALSE,"",I139+IF(B139=TRUE,N139,0))</f>
        <v/>
      </c>
      <c r="P139" s="112"/>
    </row>
    <row r="140" spans="1:16" s="59" customFormat="1" ht="27.75" customHeight="1" x14ac:dyDescent="0.2">
      <c r="A140" s="152"/>
      <c r="B140" s="152"/>
      <c r="C140" s="152"/>
      <c r="D140" s="84"/>
      <c r="E140" s="85"/>
      <c r="F140" s="85"/>
      <c r="G140" s="342" t="s">
        <v>172</v>
      </c>
      <c r="H140" s="101"/>
      <c r="I140" s="176"/>
      <c r="J140" s="308"/>
      <c r="K140" s="221"/>
      <c r="L140" s="85"/>
      <c r="M140" s="342" t="s">
        <v>173</v>
      </c>
      <c r="N140" s="247"/>
      <c r="O140" s="186"/>
      <c r="P140" s="87"/>
    </row>
    <row r="141" spans="1:16" ht="15.95" customHeight="1" x14ac:dyDescent="0.2">
      <c r="A141" s="149" t="b">
        <v>0</v>
      </c>
      <c r="B141" s="149" t="b">
        <v>0</v>
      </c>
      <c r="C141" s="149"/>
      <c r="D141" s="111"/>
      <c r="E141" s="102"/>
      <c r="F141" s="337" t="s">
        <v>175</v>
      </c>
      <c r="G141" s="14"/>
      <c r="H141" s="164"/>
      <c r="I141" s="173">
        <v>300</v>
      </c>
      <c r="J141" s="306">
        <v>1</v>
      </c>
      <c r="K141" s="220"/>
      <c r="L141" s="340" t="str">
        <f>"Allow "&amp;IF(J141=4,"½ day",IF(J141=8,"1 day",IF(J141=12,"1½ days",IF(J141=16,"2 days",IF(J141=20,"2½ days",IF(J141=24,"3 days",J141&amp;" hour"&amp;IF(J141&lt;&gt;1,"s","")))))))&amp;" to set up and integrate Download on Demand"</f>
        <v>Allow 1 hour to set up and integrate Download on Demand</v>
      </c>
      <c r="M141" s="340"/>
      <c r="N141" s="240">
        <f>J141*75</f>
        <v>75</v>
      </c>
      <c r="O141" s="95" t="str">
        <f>IF(A141=FALSE,"",I141+IF(B141=TRUE,N141,0))</f>
        <v/>
      </c>
      <c r="P141" s="112"/>
    </row>
    <row r="142" spans="1:16" s="59" customFormat="1" ht="27.75" customHeight="1" x14ac:dyDescent="0.2">
      <c r="A142" s="152"/>
      <c r="B142" s="152"/>
      <c r="C142" s="152"/>
      <c r="D142" s="84"/>
      <c r="E142" s="85"/>
      <c r="F142" s="85"/>
      <c r="G142" s="342" t="s">
        <v>53</v>
      </c>
      <c r="H142" s="101"/>
      <c r="I142" s="176"/>
      <c r="J142" s="308"/>
      <c r="K142" s="221"/>
      <c r="L142" s="85"/>
      <c r="M142" s="342" t="s">
        <v>78</v>
      </c>
      <c r="N142" s="247"/>
      <c r="O142" s="186"/>
      <c r="P142" s="87"/>
    </row>
    <row r="143" spans="1:16" ht="15.95" customHeight="1" x14ac:dyDescent="0.2">
      <c r="A143" s="149" t="b">
        <v>0</v>
      </c>
      <c r="B143" s="149" t="b">
        <v>0</v>
      </c>
      <c r="C143" s="149"/>
      <c r="D143" s="111"/>
      <c r="E143" s="102"/>
      <c r="F143" s="337" t="s">
        <v>174</v>
      </c>
      <c r="G143" s="14"/>
      <c r="H143" s="164"/>
      <c r="I143" s="173">
        <v>300</v>
      </c>
      <c r="J143" s="306">
        <v>3</v>
      </c>
      <c r="K143" s="220"/>
      <c r="L143" s="340" t="str">
        <f>"Allow "&amp;IF(J143=4,"½ day",IF(J143=8,"1 day",IF(J143=12,"1½ days",IF(J143=16,"2 days",IF(J143=20,"2½ days",IF(J143=24,"3 days",J143&amp;" hour"&amp;IF(J143&lt;&gt;1,"s","")))))))&amp;" to set up and integrate Advanced Search"</f>
        <v>Allow 3 hours to set up and integrate Advanced Search</v>
      </c>
      <c r="M143" s="340"/>
      <c r="N143" s="240">
        <f>J143*75</f>
        <v>225</v>
      </c>
      <c r="O143" s="95" t="str">
        <f>IF(A143=FALSE,"",I143+IF(B143=TRUE,N143,0))</f>
        <v/>
      </c>
      <c r="P143" s="112"/>
    </row>
    <row r="144" spans="1:16" s="59" customFormat="1" ht="16.5" customHeight="1" x14ac:dyDescent="0.2">
      <c r="A144" s="152"/>
      <c r="B144" s="152"/>
      <c r="C144" s="152"/>
      <c r="D144" s="84"/>
      <c r="E144" s="85"/>
      <c r="F144" s="85"/>
      <c r="G144" s="342" t="s">
        <v>163</v>
      </c>
      <c r="H144" s="101"/>
      <c r="I144" s="176"/>
      <c r="J144" s="308"/>
      <c r="K144" s="221"/>
      <c r="L144" s="85"/>
      <c r="M144" s="342" t="s">
        <v>164</v>
      </c>
      <c r="N144" s="247"/>
      <c r="O144" s="186"/>
      <c r="P144" s="87"/>
    </row>
    <row r="145" spans="1:16" ht="15.95" customHeight="1" x14ac:dyDescent="0.2">
      <c r="A145" s="149" t="b">
        <v>0</v>
      </c>
      <c r="B145" s="149" t="b">
        <f>A145</f>
        <v>0</v>
      </c>
      <c r="C145" s="149"/>
      <c r="D145" s="111"/>
      <c r="E145" s="102"/>
      <c r="F145" s="337" t="s">
        <v>151</v>
      </c>
      <c r="G145" s="14"/>
      <c r="H145" s="164"/>
      <c r="I145" s="173">
        <v>300</v>
      </c>
      <c r="J145" s="306"/>
      <c r="K145" s="220"/>
      <c r="L145" s="340" t="s">
        <v>178</v>
      </c>
      <c r="M145" s="340"/>
      <c r="N145" s="240">
        <f>J145*75</f>
        <v>0</v>
      </c>
      <c r="O145" s="95" t="str">
        <f>IF(A145=FALSE,"",I145+IF(B145=TRUE,N145,0))</f>
        <v/>
      </c>
      <c r="P145" s="112"/>
    </row>
    <row r="146" spans="1:16" s="59" customFormat="1" ht="27.75" customHeight="1" x14ac:dyDescent="0.2">
      <c r="A146" s="152"/>
      <c r="B146" s="152"/>
      <c r="C146" s="152"/>
      <c r="D146" s="84"/>
      <c r="E146" s="85"/>
      <c r="F146" s="85"/>
      <c r="G146" s="342" t="s">
        <v>53</v>
      </c>
      <c r="H146" s="101"/>
      <c r="I146" s="176"/>
      <c r="J146" s="308"/>
      <c r="K146" s="221"/>
      <c r="L146" s="85"/>
      <c r="M146" s="342"/>
      <c r="N146" s="247"/>
      <c r="O146" s="186"/>
      <c r="P146" s="87"/>
    </row>
    <row r="147" spans="1:16" ht="3.75" customHeight="1" thickBot="1" x14ac:dyDescent="0.25">
      <c r="A147" s="149"/>
      <c r="B147" s="149"/>
      <c r="C147" s="149"/>
      <c r="D147" s="45"/>
      <c r="E147" s="46"/>
      <c r="F147" s="46"/>
      <c r="G147" s="47"/>
      <c r="H147" s="92"/>
      <c r="I147" s="174"/>
      <c r="J147" s="310"/>
      <c r="K147" s="222"/>
      <c r="L147" s="72"/>
      <c r="M147" s="72"/>
      <c r="N147" s="248"/>
      <c r="O147" s="187"/>
      <c r="P147" s="50"/>
    </row>
    <row r="148" spans="1:16" s="59" customFormat="1" ht="3.95" customHeight="1" x14ac:dyDescent="0.2">
      <c r="A148" s="152"/>
      <c r="B148" s="152"/>
      <c r="C148" s="152"/>
      <c r="D148" s="60"/>
      <c r="E148" s="61"/>
      <c r="F148" s="61"/>
      <c r="G148" s="62"/>
      <c r="H148" s="132"/>
      <c r="I148" s="114"/>
      <c r="J148" s="319"/>
      <c r="K148" s="63"/>
      <c r="L148" s="64"/>
      <c r="M148" s="64"/>
      <c r="N148" s="249"/>
      <c r="O148" s="188"/>
      <c r="P148" s="65"/>
    </row>
    <row r="149" spans="1:16" x14ac:dyDescent="0.2">
      <c r="A149" s="149"/>
      <c r="B149" s="149"/>
      <c r="C149" s="149"/>
      <c r="D149" s="11"/>
      <c r="E149" s="32" t="s">
        <v>52</v>
      </c>
      <c r="F149" s="13"/>
      <c r="G149" s="14"/>
      <c r="H149" s="82"/>
      <c r="I149" s="51" t="s">
        <v>99</v>
      </c>
      <c r="J149" s="320"/>
      <c r="K149" s="331"/>
      <c r="L149" s="332"/>
      <c r="M149" s="333"/>
      <c r="N149" s="194"/>
      <c r="O149" s="209"/>
      <c r="P149" s="15"/>
    </row>
    <row r="150" spans="1:16" s="56" customFormat="1" ht="12.75" customHeight="1" x14ac:dyDescent="0.2">
      <c r="A150" s="151"/>
      <c r="B150" s="151"/>
      <c r="C150" s="151"/>
      <c r="D150" s="52"/>
      <c r="E150" s="41"/>
      <c r="F150" s="476" t="s">
        <v>97</v>
      </c>
      <c r="G150" s="476"/>
      <c r="H150" s="133"/>
      <c r="I150" s="53"/>
      <c r="J150" s="321"/>
      <c r="K150" s="481"/>
      <c r="L150" s="482"/>
      <c r="M150" s="483"/>
      <c r="N150" s="225"/>
      <c r="O150" s="189"/>
      <c r="P150" s="55"/>
    </row>
    <row r="151" spans="1:16" ht="3.95" customHeight="1" x14ac:dyDescent="0.2">
      <c r="A151" s="149"/>
      <c r="B151" s="149"/>
      <c r="C151" s="149"/>
      <c r="D151" s="11"/>
      <c r="E151" s="32"/>
      <c r="F151" s="13"/>
      <c r="G151" s="14"/>
      <c r="H151" s="82"/>
      <c r="I151" s="42"/>
      <c r="J151" s="320"/>
      <c r="K151" s="331"/>
      <c r="L151" s="332"/>
      <c r="M151" s="333"/>
      <c r="N151" s="194"/>
      <c r="O151" s="209"/>
      <c r="P151" s="15"/>
    </row>
    <row r="152" spans="1:16" ht="15.95" customHeight="1" x14ac:dyDescent="0.2">
      <c r="A152" s="155" t="b">
        <f>IF(I152="",FALSE,TRUE)</f>
        <v>0</v>
      </c>
      <c r="B152" s="149" t="b">
        <f>A152</f>
        <v>0</v>
      </c>
      <c r="C152" s="149"/>
      <c r="D152" s="11"/>
      <c r="E152" s="13"/>
      <c r="F152" s="129" t="s">
        <v>98</v>
      </c>
      <c r="G152" s="14"/>
      <c r="H152" s="82"/>
      <c r="I152" s="356"/>
      <c r="J152" s="322"/>
      <c r="K152" s="484"/>
      <c r="L152" s="471"/>
      <c r="M152" s="472"/>
      <c r="N152" s="226">
        <f>$I152*$G153</f>
        <v>0</v>
      </c>
      <c r="O152" s="95" t="str">
        <f>IF(A152=FALSE,"",N152)</f>
        <v/>
      </c>
      <c r="P152" s="15"/>
    </row>
    <row r="153" spans="1:16" s="59" customFormat="1" ht="15.95" customHeight="1" x14ac:dyDescent="0.2">
      <c r="A153" s="152" t="b">
        <f>A152</f>
        <v>0</v>
      </c>
      <c r="B153" s="152" t="b">
        <f>B152</f>
        <v>0</v>
      </c>
      <c r="C153" s="152"/>
      <c r="D153" s="57"/>
      <c r="E153" s="85"/>
      <c r="F153" s="85"/>
      <c r="G153" s="130">
        <v>75</v>
      </c>
      <c r="H153" s="134"/>
      <c r="I153" s="101"/>
      <c r="J153" s="323"/>
      <c r="K153" s="334"/>
      <c r="L153" s="468"/>
      <c r="M153" s="469"/>
      <c r="N153" s="227"/>
      <c r="O153" s="186"/>
      <c r="P153" s="58"/>
    </row>
    <row r="154" spans="1:16" ht="15.95" customHeight="1" x14ac:dyDescent="0.2">
      <c r="A154" s="155" t="b">
        <f>IF(I154="",FALSE,TRUE)</f>
        <v>0</v>
      </c>
      <c r="B154" s="149" t="b">
        <f>A154</f>
        <v>0</v>
      </c>
      <c r="C154" s="149"/>
      <c r="D154" s="11"/>
      <c r="E154" s="13"/>
      <c r="F154" s="129" t="s">
        <v>100</v>
      </c>
      <c r="G154" s="14"/>
      <c r="H154" s="82"/>
      <c r="I154" s="356"/>
      <c r="J154" s="322"/>
      <c r="K154" s="470"/>
      <c r="L154" s="471"/>
      <c r="M154" s="472"/>
      <c r="N154" s="226">
        <f>$I154*$G155</f>
        <v>0</v>
      </c>
      <c r="O154" s="95" t="str">
        <f>IF(A154=FALSE,"",N154)</f>
        <v/>
      </c>
      <c r="P154" s="15"/>
    </row>
    <row r="155" spans="1:16" s="59" customFormat="1" ht="15.95" customHeight="1" x14ac:dyDescent="0.2">
      <c r="A155" s="152" t="b">
        <f>A154</f>
        <v>0</v>
      </c>
      <c r="B155" s="152" t="b">
        <f>B154</f>
        <v>0</v>
      </c>
      <c r="C155" s="152"/>
      <c r="D155" s="57"/>
      <c r="E155" s="85"/>
      <c r="F155" s="85"/>
      <c r="G155" s="130">
        <v>75</v>
      </c>
      <c r="H155" s="134"/>
      <c r="I155" s="101"/>
      <c r="J155" s="323"/>
      <c r="K155" s="334"/>
      <c r="L155" s="468"/>
      <c r="M155" s="469"/>
      <c r="N155" s="227"/>
      <c r="O155" s="186"/>
      <c r="P155" s="58"/>
    </row>
    <row r="156" spans="1:16" ht="15.95" customHeight="1" x14ac:dyDescent="0.2">
      <c r="A156" s="155" t="b">
        <f>IF(I156="",FALSE,TRUE)</f>
        <v>0</v>
      </c>
      <c r="B156" s="149" t="b">
        <f>A156</f>
        <v>0</v>
      </c>
      <c r="C156" s="149"/>
      <c r="D156" s="11"/>
      <c r="E156" s="13"/>
      <c r="F156" s="129" t="s">
        <v>101</v>
      </c>
      <c r="G156" s="14"/>
      <c r="H156" s="82"/>
      <c r="I156" s="356"/>
      <c r="J156" s="322"/>
      <c r="K156" s="470"/>
      <c r="L156" s="471"/>
      <c r="M156" s="472"/>
      <c r="N156" s="226">
        <f>$I156*$G157</f>
        <v>0</v>
      </c>
      <c r="O156" s="95" t="str">
        <f>IF(A156=FALSE,"",N156)</f>
        <v/>
      </c>
      <c r="P156" s="15"/>
    </row>
    <row r="157" spans="1:16" s="59" customFormat="1" ht="15.95" customHeight="1" x14ac:dyDescent="0.2">
      <c r="A157" s="152" t="b">
        <f>A156</f>
        <v>0</v>
      </c>
      <c r="B157" s="152" t="b">
        <f>B156</f>
        <v>0</v>
      </c>
      <c r="C157" s="152"/>
      <c r="D157" s="57"/>
      <c r="E157" s="85"/>
      <c r="F157" s="85"/>
      <c r="G157" s="130">
        <v>100</v>
      </c>
      <c r="H157" s="134"/>
      <c r="I157" s="101"/>
      <c r="J157" s="323"/>
      <c r="K157" s="334"/>
      <c r="L157" s="468"/>
      <c r="M157" s="469"/>
      <c r="N157" s="227"/>
      <c r="O157" s="186"/>
      <c r="P157" s="58"/>
    </row>
    <row r="158" spans="1:16" ht="15.95" customHeight="1" x14ac:dyDescent="0.2">
      <c r="A158" s="155" t="b">
        <f>IF(I158="",FALSE,TRUE)</f>
        <v>0</v>
      </c>
      <c r="B158" s="149" t="b">
        <f>A158</f>
        <v>0</v>
      </c>
      <c r="C158" s="149"/>
      <c r="D158" s="11"/>
      <c r="E158" s="13"/>
      <c r="F158" s="129" t="s">
        <v>102</v>
      </c>
      <c r="G158" s="14"/>
      <c r="H158" s="82"/>
      <c r="I158" s="356"/>
      <c r="J158" s="322"/>
      <c r="K158" s="470"/>
      <c r="L158" s="471"/>
      <c r="M158" s="472"/>
      <c r="N158" s="226">
        <f>$I158*$G159</f>
        <v>0</v>
      </c>
      <c r="O158" s="95" t="str">
        <f>IF(A158=FALSE,"",N158)</f>
        <v/>
      </c>
      <c r="P158" s="15"/>
    </row>
    <row r="159" spans="1:16" s="59" customFormat="1" ht="15.95" customHeight="1" x14ac:dyDescent="0.2">
      <c r="A159" s="152" t="b">
        <f>A158</f>
        <v>0</v>
      </c>
      <c r="B159" s="152" t="b">
        <f>B158</f>
        <v>0</v>
      </c>
      <c r="C159" s="152"/>
      <c r="D159" s="57"/>
      <c r="E159" s="85"/>
      <c r="F159" s="85"/>
      <c r="G159" s="130">
        <v>100</v>
      </c>
      <c r="H159" s="134"/>
      <c r="I159" s="101"/>
      <c r="J159" s="323"/>
      <c r="K159" s="334"/>
      <c r="L159" s="468"/>
      <c r="M159" s="469"/>
      <c r="N159" s="227"/>
      <c r="O159" s="186"/>
      <c r="P159" s="58"/>
    </row>
    <row r="160" spans="1:16" ht="15.95" customHeight="1" x14ac:dyDescent="0.2">
      <c r="A160" s="149" t="b">
        <v>0</v>
      </c>
      <c r="B160" s="149" t="b">
        <f>A160</f>
        <v>0</v>
      </c>
      <c r="C160" s="149"/>
      <c r="D160" s="11"/>
      <c r="E160" s="13"/>
      <c r="F160" s="129" t="s">
        <v>116</v>
      </c>
      <c r="G160" s="14"/>
      <c r="H160" s="82"/>
      <c r="I160" s="131" t="s">
        <v>51</v>
      </c>
      <c r="J160" s="322"/>
      <c r="K160" s="473" t="s">
        <v>118</v>
      </c>
      <c r="L160" s="474"/>
      <c r="M160" s="475"/>
      <c r="N160" s="226">
        <v>75</v>
      </c>
      <c r="O160" s="95" t="str">
        <f>IF(A160=FALSE,"",N160)</f>
        <v/>
      </c>
      <c r="P160" s="15"/>
    </row>
    <row r="161" spans="1:16" s="59" customFormat="1" ht="15.95" customHeight="1" x14ac:dyDescent="0.2">
      <c r="A161" s="152" t="b">
        <f>A160</f>
        <v>0</v>
      </c>
      <c r="B161" s="152" t="b">
        <f>B160</f>
        <v>0</v>
      </c>
      <c r="C161" s="152"/>
      <c r="D161" s="57"/>
      <c r="E161" s="85"/>
      <c r="F161" s="85"/>
      <c r="G161" s="130" t="s">
        <v>117</v>
      </c>
      <c r="H161" s="134"/>
      <c r="I161" s="101"/>
      <c r="J161" s="323"/>
      <c r="K161" s="473"/>
      <c r="L161" s="474"/>
      <c r="M161" s="475"/>
      <c r="N161" s="227"/>
      <c r="O161" s="186"/>
      <c r="P161" s="58"/>
    </row>
    <row r="162" spans="1:16" ht="3.75" customHeight="1" thickBot="1" x14ac:dyDescent="0.25">
      <c r="A162" s="149"/>
      <c r="B162" s="149"/>
      <c r="C162" s="149"/>
      <c r="D162" s="45"/>
      <c r="E162" s="46"/>
      <c r="F162" s="46"/>
      <c r="G162" s="47"/>
      <c r="H162" s="88"/>
      <c r="I162" s="113"/>
      <c r="J162" s="324"/>
      <c r="K162" s="71"/>
      <c r="L162" s="72"/>
      <c r="M162" s="88"/>
      <c r="N162" s="197"/>
      <c r="O162" s="187"/>
      <c r="P162" s="50"/>
    </row>
    <row r="163" spans="1:16" s="59" customFormat="1" ht="3.95" customHeight="1" x14ac:dyDescent="0.2">
      <c r="A163" s="152"/>
      <c r="B163" s="152"/>
      <c r="C163" s="152"/>
      <c r="D163" s="60"/>
      <c r="E163" s="61"/>
      <c r="F163" s="61"/>
      <c r="G163" s="62"/>
      <c r="H163" s="132"/>
      <c r="I163" s="114"/>
      <c r="J163" s="319"/>
      <c r="K163" s="63"/>
      <c r="L163" s="64"/>
      <c r="M163" s="132"/>
      <c r="N163" s="224"/>
      <c r="O163" s="188"/>
      <c r="P163" s="65"/>
    </row>
    <row r="164" spans="1:16" x14ac:dyDescent="0.2">
      <c r="A164" s="149"/>
      <c r="B164" s="149"/>
      <c r="C164" s="149"/>
      <c r="D164" s="11"/>
      <c r="F164" s="115"/>
      <c r="G164" s="115" t="s">
        <v>237</v>
      </c>
      <c r="H164" s="135"/>
      <c r="I164" s="161"/>
      <c r="J164" s="326"/>
      <c r="K164" s="231"/>
      <c r="L164" s="120"/>
      <c r="M164" s="455"/>
      <c r="N164" s="280"/>
      <c r="O164" s="199"/>
      <c r="P164" s="118"/>
    </row>
    <row r="165" spans="1:16" s="56" customFormat="1" ht="12.75" customHeight="1" x14ac:dyDescent="0.2">
      <c r="A165" s="151"/>
      <c r="B165" s="151"/>
      <c r="C165" s="151"/>
      <c r="D165" s="52"/>
      <c r="E165" s="119"/>
      <c r="F165" s="453"/>
      <c r="G165" s="454" t="s">
        <v>239</v>
      </c>
      <c r="H165" s="289" t="s">
        <v>92</v>
      </c>
      <c r="I165" s="161">
        <f t="array" ref="I165">SUM(IFERROR(VALUE(I17:I45),0)*A17:A45)+I121+SUM(IFERROR(VALUE(I123:I147),0)*A123:A147)</f>
        <v>0</v>
      </c>
      <c r="J165" s="326"/>
      <c r="K165" s="231"/>
      <c r="L165" s="120"/>
      <c r="M165" s="455" t="s">
        <v>238</v>
      </c>
      <c r="N165" s="280">
        <f t="array" ref="N165">SUM(IFERROR(VALUE(N17:N45),0)*B17:B45)+N121+SUM(IFERROR(VALUE(N123:N162),0)*B123:B162)</f>
        <v>0</v>
      </c>
      <c r="O165" s="199">
        <f>SUM(O17:O45,O118:O162)</f>
        <v>0</v>
      </c>
      <c r="P165" s="121"/>
    </row>
    <row r="166" spans="1:16" ht="3.95" customHeight="1" thickBot="1" x14ac:dyDescent="0.25">
      <c r="A166" s="149"/>
      <c r="B166" s="149"/>
      <c r="C166" s="149"/>
      <c r="D166" s="45"/>
      <c r="E166" s="46"/>
      <c r="F166" s="46"/>
      <c r="G166" s="47"/>
      <c r="H166" s="83"/>
      <c r="I166" s="97"/>
      <c r="J166" s="327"/>
      <c r="K166" s="233"/>
      <c r="L166" s="49"/>
      <c r="M166" s="234"/>
      <c r="N166" s="228"/>
      <c r="O166" s="49"/>
      <c r="P166" s="50"/>
    </row>
    <row r="167" spans="1:16" s="13" customFormat="1" ht="3.95" customHeight="1" x14ac:dyDescent="0.2">
      <c r="A167" s="252"/>
      <c r="B167" s="252"/>
      <c r="C167" s="252"/>
      <c r="D167" s="11"/>
      <c r="G167" s="14"/>
      <c r="H167" s="89"/>
      <c r="I167" s="30"/>
      <c r="J167" s="320"/>
      <c r="K167" s="70"/>
      <c r="L167" s="94"/>
      <c r="M167" s="82"/>
      <c r="N167" s="194"/>
      <c r="O167" s="94"/>
      <c r="P167" s="15"/>
    </row>
    <row r="168" spans="1:16" s="35" customFormat="1" x14ac:dyDescent="0.2">
      <c r="A168" s="150"/>
      <c r="B168" s="150"/>
      <c r="C168" s="150"/>
      <c r="D168" s="31"/>
      <c r="E168" s="32" t="s">
        <v>47</v>
      </c>
      <c r="F168" s="32"/>
      <c r="G168" s="33"/>
      <c r="I168" s="465" t="s">
        <v>48</v>
      </c>
      <c r="J168" s="328"/>
      <c r="K168" s="357"/>
      <c r="L168" s="358"/>
      <c r="M168" s="359"/>
      <c r="N168" s="195"/>
      <c r="O168" s="209"/>
      <c r="P168" s="34"/>
    </row>
    <row r="169" spans="1:16" s="69" customFormat="1" ht="26.25" customHeight="1" x14ac:dyDescent="0.2">
      <c r="A169" s="156">
        <f t="array" ref="A169">MAX(IF($A$17:$A$147=TRUE,$H$17:$H$147,0))</f>
        <v>0</v>
      </c>
      <c r="B169" s="157"/>
      <c r="C169" s="257"/>
      <c r="D169" s="66"/>
      <c r="E169" s="67"/>
      <c r="F169" s="466" t="s">
        <v>63</v>
      </c>
      <c r="G169" s="466"/>
      <c r="H169" s="467"/>
      <c r="I169" s="465"/>
      <c r="J169" s="329"/>
      <c r="K169" s="360"/>
      <c r="L169" s="361"/>
      <c r="M169" s="362"/>
      <c r="N169" s="196"/>
      <c r="O169" s="67"/>
      <c r="P169" s="68"/>
    </row>
    <row r="170" spans="1:16" ht="4.5" customHeight="1" x14ac:dyDescent="0.2">
      <c r="A170" s="149"/>
      <c r="B170" s="149"/>
      <c r="C170" s="149"/>
      <c r="D170" s="11"/>
      <c r="E170" s="13"/>
      <c r="F170" s="13"/>
      <c r="G170" s="14"/>
      <c r="H170" s="94"/>
      <c r="I170" s="30"/>
      <c r="J170" s="320"/>
      <c r="K170" s="360"/>
      <c r="L170" s="361"/>
      <c r="M170" s="362"/>
      <c r="N170" s="196"/>
      <c r="O170" s="94"/>
      <c r="P170" s="15"/>
    </row>
    <row r="171" spans="1:16" s="69" customFormat="1" ht="15.95" customHeight="1" x14ac:dyDescent="0.2">
      <c r="A171" s="158" t="b">
        <f t="shared" ref="A171:A175" si="2">IF($A$169=B171,TRUE,FALSE)</f>
        <v>0</v>
      </c>
      <c r="B171" s="165">
        <v>1</v>
      </c>
      <c r="C171" s="165"/>
      <c r="D171" s="140"/>
      <c r="E171" s="141"/>
      <c r="F171" s="348" t="s">
        <v>179</v>
      </c>
      <c r="G171" s="142"/>
      <c r="H171" s="143"/>
      <c r="I171" s="126">
        <v>54</v>
      </c>
      <c r="J171" s="330"/>
      <c r="K171" s="360"/>
      <c r="L171" s="361"/>
      <c r="M171" s="362"/>
      <c r="N171" s="196"/>
      <c r="O171" s="183" t="str">
        <f>IF(A171=FALSE,"",I171)</f>
        <v/>
      </c>
      <c r="P171" s="144"/>
    </row>
    <row r="172" spans="1:16" s="69" customFormat="1" ht="15.95" customHeight="1" x14ac:dyDescent="0.2">
      <c r="A172" s="158" t="b">
        <f t="shared" si="2"/>
        <v>0</v>
      </c>
      <c r="B172" s="165">
        <v>2</v>
      </c>
      <c r="C172" s="165"/>
      <c r="D172" s="140"/>
      <c r="E172" s="141"/>
      <c r="F172" s="348" t="s">
        <v>180</v>
      </c>
      <c r="G172" s="142"/>
      <c r="H172" s="143"/>
      <c r="I172" s="126">
        <v>75</v>
      </c>
      <c r="J172" s="330"/>
      <c r="K172" s="360"/>
      <c r="L172" s="361"/>
      <c r="M172" s="362"/>
      <c r="N172" s="196"/>
      <c r="O172" s="183" t="str">
        <f>IF(A172=FALSE,"",I172)</f>
        <v/>
      </c>
      <c r="P172" s="144"/>
    </row>
    <row r="173" spans="1:16" s="69" customFormat="1" ht="15.95" customHeight="1" x14ac:dyDescent="0.2">
      <c r="A173" s="158" t="b">
        <f t="shared" si="2"/>
        <v>0</v>
      </c>
      <c r="B173" s="165">
        <v>3</v>
      </c>
      <c r="C173" s="165"/>
      <c r="D173" s="140"/>
      <c r="E173" s="141"/>
      <c r="F173" s="348" t="s">
        <v>131</v>
      </c>
      <c r="G173" s="142"/>
      <c r="H173" s="143"/>
      <c r="I173" s="126">
        <v>216</v>
      </c>
      <c r="J173" s="330"/>
      <c r="K173" s="360"/>
      <c r="L173" s="361"/>
      <c r="M173" s="362"/>
      <c r="N173" s="196"/>
      <c r="O173" s="183" t="str">
        <f>IF(A173=FALSE,"",I173)</f>
        <v/>
      </c>
      <c r="P173" s="144"/>
    </row>
    <row r="174" spans="1:16" s="69" customFormat="1" ht="15.95" customHeight="1" x14ac:dyDescent="0.2">
      <c r="A174" s="158" t="b">
        <f t="shared" si="2"/>
        <v>0</v>
      </c>
      <c r="B174" s="165">
        <v>4</v>
      </c>
      <c r="C174" s="165"/>
      <c r="D174" s="140"/>
      <c r="E174" s="141"/>
      <c r="F174" s="348" t="s">
        <v>181</v>
      </c>
      <c r="G174" s="142"/>
      <c r="H174" s="143"/>
      <c r="I174" s="126">
        <v>270</v>
      </c>
      <c r="J174" s="330"/>
      <c r="K174" s="360"/>
      <c r="L174" s="361"/>
      <c r="M174" s="362"/>
      <c r="N174" s="196"/>
      <c r="O174" s="183" t="str">
        <f>IF(A174=FALSE,"",I174)</f>
        <v/>
      </c>
      <c r="P174" s="144"/>
    </row>
    <row r="175" spans="1:16" s="69" customFormat="1" ht="15.95" customHeight="1" x14ac:dyDescent="0.2">
      <c r="A175" s="158" t="b">
        <f t="shared" si="2"/>
        <v>0</v>
      </c>
      <c r="B175" s="165">
        <v>5</v>
      </c>
      <c r="C175" s="165"/>
      <c r="D175" s="140"/>
      <c r="E175" s="141"/>
      <c r="F175" s="348" t="s">
        <v>182</v>
      </c>
      <c r="G175" s="142"/>
      <c r="H175" s="143"/>
      <c r="I175" s="126">
        <v>324</v>
      </c>
      <c r="J175" s="330"/>
      <c r="K175" s="360"/>
      <c r="L175" s="361"/>
      <c r="M175" s="362"/>
      <c r="N175" s="196"/>
      <c r="O175" s="183" t="str">
        <f>IF(A175=FALSE,"",I175)</f>
        <v/>
      </c>
      <c r="P175" s="144"/>
    </row>
    <row r="176" spans="1:16" ht="3.95" customHeight="1" thickBot="1" x14ac:dyDescent="0.25">
      <c r="A176" s="149"/>
      <c r="B176" s="149"/>
      <c r="C176" s="149"/>
      <c r="D176" s="45"/>
      <c r="E176" s="46"/>
      <c r="F176" s="46"/>
      <c r="G176" s="47"/>
      <c r="H176" s="72"/>
      <c r="I176" s="92"/>
      <c r="J176" s="92"/>
      <c r="K176" s="71"/>
      <c r="L176" s="72"/>
      <c r="M176" s="88"/>
      <c r="N176" s="197"/>
      <c r="O176" s="72"/>
      <c r="P176" s="50"/>
    </row>
    <row r="177" spans="1:16" s="59" customFormat="1" ht="3.95" customHeight="1" x14ac:dyDescent="0.2">
      <c r="A177" s="152"/>
      <c r="B177" s="152"/>
      <c r="C177" s="152"/>
      <c r="D177" s="60"/>
      <c r="E177" s="61"/>
      <c r="F177" s="61"/>
      <c r="G177" s="62"/>
      <c r="H177" s="64"/>
      <c r="I177" s="137"/>
      <c r="J177" s="64"/>
      <c r="K177" s="64"/>
      <c r="L177" s="64"/>
      <c r="M177" s="64"/>
      <c r="N177" s="64"/>
      <c r="O177" s="198"/>
      <c r="P177" s="65"/>
    </row>
    <row r="178" spans="1:16" x14ac:dyDescent="0.2">
      <c r="A178" s="149"/>
      <c r="B178" s="149"/>
      <c r="C178" s="149"/>
      <c r="D178" s="11"/>
      <c r="E178" s="456"/>
      <c r="F178" s="370"/>
      <c r="G178" s="457" t="s">
        <v>240</v>
      </c>
      <c r="H178" s="457"/>
      <c r="I178" s="457"/>
      <c r="J178" s="457"/>
      <c r="K178" s="457"/>
      <c r="L178" s="457"/>
      <c r="M178" s="457"/>
      <c r="N178" s="458"/>
      <c r="O178" s="199">
        <f>SUM(O165,O171:O175)</f>
        <v>0</v>
      </c>
      <c r="P178" s="118"/>
    </row>
    <row r="179" spans="1:16" ht="3.95" customHeight="1" x14ac:dyDescent="0.2">
      <c r="A179" s="149"/>
      <c r="B179" s="149"/>
      <c r="C179" s="149"/>
      <c r="D179" s="11"/>
      <c r="E179" s="32"/>
      <c r="F179" s="13"/>
      <c r="G179" s="14"/>
      <c r="H179" s="89"/>
      <c r="I179" s="138"/>
      <c r="J179" s="94"/>
      <c r="K179" s="94"/>
      <c r="L179" s="94"/>
      <c r="M179" s="94"/>
      <c r="N179" s="94"/>
      <c r="O179" s="192"/>
      <c r="P179" s="15"/>
    </row>
    <row r="180" spans="1:16" ht="3.95" customHeight="1" thickBot="1" x14ac:dyDescent="0.25">
      <c r="A180" s="149"/>
      <c r="B180" s="149"/>
      <c r="C180" s="149"/>
      <c r="D180" s="45"/>
      <c r="E180" s="46"/>
      <c r="F180" s="46"/>
      <c r="G180" s="47"/>
      <c r="H180" s="139"/>
      <c r="I180" s="49"/>
      <c r="J180" s="49"/>
      <c r="K180" s="49"/>
      <c r="L180" s="49"/>
      <c r="M180" s="49"/>
      <c r="N180" s="49"/>
      <c r="O180" s="193"/>
      <c r="P180" s="50"/>
    </row>
    <row r="181" spans="1:16" ht="3.95" customHeight="1" x14ac:dyDescent="0.2">
      <c r="A181" s="149"/>
      <c r="B181" s="149"/>
      <c r="C181" s="149"/>
      <c r="D181" s="1"/>
      <c r="E181" s="2"/>
      <c r="F181" s="2"/>
      <c r="G181" s="3"/>
      <c r="H181" s="4"/>
      <c r="I181" s="4"/>
      <c r="J181" s="4"/>
      <c r="K181" s="4"/>
      <c r="L181" s="4"/>
      <c r="M181" s="4"/>
      <c r="N181" s="4"/>
      <c r="O181" s="4"/>
      <c r="P181" s="5"/>
    </row>
    <row r="182" spans="1:16" x14ac:dyDescent="0.2">
      <c r="A182" s="149"/>
      <c r="B182" s="149"/>
      <c r="C182" s="149"/>
      <c r="D182" s="11"/>
      <c r="E182" s="32" t="s">
        <v>186</v>
      </c>
      <c r="F182" s="13"/>
      <c r="G182" s="14"/>
      <c r="H182" s="94"/>
      <c r="I182" s="94"/>
      <c r="J182" s="94"/>
      <c r="K182" s="94"/>
      <c r="L182" s="94"/>
      <c r="M182" s="94"/>
      <c r="N182" s="94"/>
      <c r="O182" s="94"/>
      <c r="P182" s="15"/>
    </row>
    <row r="183" spans="1:16" ht="3.95" customHeight="1" x14ac:dyDescent="0.2">
      <c r="A183" s="149"/>
      <c r="B183" s="149"/>
      <c r="C183" s="149"/>
      <c r="D183" s="11"/>
      <c r="E183" s="32"/>
      <c r="F183" s="13"/>
      <c r="G183" s="14"/>
      <c r="H183" s="94"/>
      <c r="I183" s="94"/>
      <c r="J183" s="94"/>
      <c r="K183" s="94"/>
      <c r="L183" s="94"/>
      <c r="M183" s="94"/>
      <c r="N183" s="94"/>
      <c r="O183" s="94"/>
      <c r="P183" s="15"/>
    </row>
    <row r="184" spans="1:16" s="76" customFormat="1" ht="42.75" customHeight="1" x14ac:dyDescent="0.2">
      <c r="A184" s="159"/>
      <c r="B184" s="159"/>
      <c r="C184" s="159"/>
      <c r="D184" s="73"/>
      <c r="E184" s="461" t="s">
        <v>187</v>
      </c>
      <c r="F184" s="461"/>
      <c r="G184" s="461"/>
      <c r="H184" s="461"/>
      <c r="I184" s="461"/>
      <c r="J184" s="461"/>
      <c r="K184" s="461"/>
      <c r="L184" s="461"/>
      <c r="M184" s="461"/>
      <c r="N184" s="461"/>
      <c r="O184" s="461"/>
      <c r="P184" s="75"/>
    </row>
    <row r="185" spans="1:16" ht="3.95" customHeight="1" x14ac:dyDescent="0.2">
      <c r="A185" s="149"/>
      <c r="B185" s="149"/>
      <c r="C185" s="149"/>
      <c r="D185" s="11"/>
      <c r="E185" s="13"/>
      <c r="F185" s="13"/>
      <c r="G185" s="14"/>
      <c r="H185" s="94"/>
      <c r="I185" s="94"/>
      <c r="J185" s="94"/>
      <c r="K185" s="94"/>
      <c r="L185" s="94"/>
      <c r="M185" s="94"/>
      <c r="N185" s="94"/>
      <c r="O185" s="94"/>
      <c r="P185" s="15"/>
    </row>
    <row r="186" spans="1:16" s="40" customFormat="1" ht="11.25" x14ac:dyDescent="0.2">
      <c r="A186" s="160"/>
      <c r="B186" s="160"/>
      <c r="C186" s="160"/>
      <c r="D186" s="36"/>
      <c r="E186" s="96" t="s">
        <v>149</v>
      </c>
      <c r="F186" s="37"/>
      <c r="G186" s="38"/>
      <c r="J186" s="338"/>
      <c r="K186" s="338"/>
      <c r="L186" s="338"/>
      <c r="M186" s="462" t="s">
        <v>183</v>
      </c>
      <c r="N186" s="462"/>
      <c r="O186" s="462"/>
      <c r="P186" s="39"/>
    </row>
    <row r="187" spans="1:16" ht="3.95" customHeight="1" thickBot="1" x14ac:dyDescent="0.25">
      <c r="A187" s="149"/>
      <c r="B187" s="149"/>
      <c r="C187" s="149"/>
      <c r="D187" s="45"/>
      <c r="E187" s="46"/>
      <c r="F187" s="46"/>
      <c r="G187" s="47"/>
      <c r="H187" s="72"/>
      <c r="I187" s="72"/>
      <c r="J187" s="72"/>
      <c r="K187" s="72"/>
      <c r="L187" s="72"/>
      <c r="M187" s="72"/>
      <c r="N187" s="72"/>
      <c r="O187" s="72"/>
      <c r="P187" s="50"/>
    </row>
    <row r="188" spans="1:16" x14ac:dyDescent="0.2">
      <c r="D188" s="13"/>
      <c r="E188" s="13"/>
      <c r="F188" s="13"/>
      <c r="G188" s="14"/>
      <c r="H188" s="94"/>
      <c r="I188" s="94"/>
      <c r="J188" s="94"/>
      <c r="K188" s="94"/>
      <c r="L188" s="94"/>
      <c r="M188" s="94"/>
      <c r="N188" s="94"/>
      <c r="O188" s="94"/>
      <c r="P188" s="13"/>
    </row>
    <row r="189" spans="1:16" s="78" customFormat="1" ht="20.25" customHeight="1" x14ac:dyDescent="0.2">
      <c r="D189" s="459" t="s">
        <v>66</v>
      </c>
      <c r="E189" s="459"/>
      <c r="F189" s="459"/>
      <c r="G189" s="459"/>
      <c r="H189" s="459"/>
      <c r="I189" s="459"/>
      <c r="J189" s="459"/>
      <c r="K189" s="459"/>
      <c r="L189" s="459"/>
      <c r="M189" s="459"/>
      <c r="N189" s="459"/>
      <c r="O189" s="459"/>
      <c r="P189" s="459"/>
    </row>
    <row r="190" spans="1:16" s="79" customFormat="1" ht="17.25" customHeight="1" x14ac:dyDescent="0.2">
      <c r="D190" s="460" t="s">
        <v>67</v>
      </c>
      <c r="E190" s="460"/>
      <c r="F190" s="460"/>
      <c r="G190" s="460"/>
      <c r="H190" s="460"/>
      <c r="I190" s="460"/>
      <c r="J190" s="460"/>
      <c r="K190" s="460"/>
      <c r="L190" s="460"/>
      <c r="M190" s="460"/>
      <c r="N190" s="460"/>
      <c r="O190" s="460"/>
      <c r="P190" s="460"/>
    </row>
    <row r="191" spans="1:16" x14ac:dyDescent="0.2">
      <c r="D191" s="162"/>
      <c r="E191" s="162"/>
      <c r="F191" s="162"/>
      <c r="G191" s="162"/>
      <c r="H191" s="162"/>
      <c r="I191" s="162"/>
      <c r="J191" s="162"/>
      <c r="K191" s="162"/>
      <c r="L191" s="162"/>
    </row>
  </sheetData>
  <sheetProtection password="F5C0" sheet="1" objects="1" scenarios="1" formatColumns="0" formatRows="0"/>
  <mergeCells count="34">
    <mergeCell ref="D1:P1"/>
    <mergeCell ref="E13:G13"/>
    <mergeCell ref="H13:H14"/>
    <mergeCell ref="I13:I14"/>
    <mergeCell ref="K13:N13"/>
    <mergeCell ref="O13:P14"/>
    <mergeCell ref="E14:G14"/>
    <mergeCell ref="K14:M14"/>
    <mergeCell ref="F125:G125"/>
    <mergeCell ref="F150:G150"/>
    <mergeCell ref="K150:M150"/>
    <mergeCell ref="K152:M152"/>
    <mergeCell ref="L153:M153"/>
    <mergeCell ref="E3:O3"/>
    <mergeCell ref="I168:I169"/>
    <mergeCell ref="F169:H169"/>
    <mergeCell ref="L155:M155"/>
    <mergeCell ref="K156:M156"/>
    <mergeCell ref="L157:M157"/>
    <mergeCell ref="K158:M158"/>
    <mergeCell ref="L159:M159"/>
    <mergeCell ref="K160:M161"/>
    <mergeCell ref="K154:M154"/>
    <mergeCell ref="F18:G18"/>
    <mergeCell ref="L28:M29"/>
    <mergeCell ref="M30:M33"/>
    <mergeCell ref="F48:G48"/>
    <mergeCell ref="L54:M54"/>
    <mergeCell ref="F59:G59"/>
    <mergeCell ref="G178:N178"/>
    <mergeCell ref="D189:P189"/>
    <mergeCell ref="D190:P190"/>
    <mergeCell ref="E184:O184"/>
    <mergeCell ref="M186:O186"/>
  </mergeCells>
  <conditionalFormatting sqref="E28 F30:F33">
    <cfRule type="expression" dxfId="56" priority="31">
      <formula>IF($C$29="ALERT",TRUE,FALSE)</formula>
    </cfRule>
  </conditionalFormatting>
  <conditionalFormatting sqref="E22:E25">
    <cfRule type="expression" dxfId="55" priority="30">
      <formula>$C$22="ALERT"</formula>
    </cfRule>
  </conditionalFormatting>
  <conditionalFormatting sqref="E38:E39">
    <cfRule type="expression" dxfId="54" priority="29">
      <formula>$C$38="ALERT"</formula>
    </cfRule>
  </conditionalFormatting>
  <conditionalFormatting sqref="E44">
    <cfRule type="expression" dxfId="53" priority="28">
      <formula>$C$38="ALERT"</formula>
    </cfRule>
  </conditionalFormatting>
  <conditionalFormatting sqref="O166:O176 O17:O163">
    <cfRule type="expression" dxfId="52" priority="27">
      <formula>OR($A17,$B17)=TRUE</formula>
    </cfRule>
  </conditionalFormatting>
  <conditionalFormatting sqref="M17:M163 M166:M176">
    <cfRule type="expression" dxfId="51" priority="23">
      <formula>OFFSET($B17,-1,0)=TRUE</formula>
    </cfRule>
  </conditionalFormatting>
  <conditionalFormatting sqref="F17:I118 F122:I163 F119:F121 H119:I121 F166:I176 F164:F165 H164">
    <cfRule type="expression" dxfId="50" priority="21">
      <formula>$A17=TRUE</formula>
    </cfRule>
  </conditionalFormatting>
  <conditionalFormatting sqref="G17:G29 G36:G118 G122:G163 G166:G176">
    <cfRule type="expression" dxfId="49" priority="22">
      <formula>OFFSET($A17,-1,0)=TRUE</formula>
    </cfRule>
  </conditionalFormatting>
  <conditionalFormatting sqref="M17:M26 M36:M163 M166:M176">
    <cfRule type="expression" dxfId="48" priority="32">
      <formula>AND(OFFSET($A17,-1,0)=FALSE,OFFSET($B17,-1,0)=TRUE)</formula>
    </cfRule>
  </conditionalFormatting>
  <conditionalFormatting sqref="L17:M29 L36:M163 L166:M176 L165">
    <cfRule type="expression" dxfId="47" priority="26">
      <formula>AND($A17=FALSE,$B17=TRUE)</formula>
    </cfRule>
  </conditionalFormatting>
  <conditionalFormatting sqref="M30:M33">
    <cfRule type="expression" dxfId="46" priority="25">
      <formula>AND($A$28=FALSE,$B$28=TRUE)</formula>
    </cfRule>
  </conditionalFormatting>
  <conditionalFormatting sqref="I49:I117 N49:P117">
    <cfRule type="expression" dxfId="45" priority="24">
      <formula>OR($C$32,$C$33)</formula>
    </cfRule>
  </conditionalFormatting>
  <conditionalFormatting sqref="L20:N29 L166:N176 L165 L36:N163">
    <cfRule type="expression" dxfId="44" priority="20">
      <formula>$B20</formula>
    </cfRule>
  </conditionalFormatting>
  <conditionalFormatting sqref="E65:E67">
    <cfRule type="expression" dxfId="43" priority="19">
      <formula>$C$65="ALERT"</formula>
    </cfRule>
  </conditionalFormatting>
  <conditionalFormatting sqref="E71:E73">
    <cfRule type="expression" dxfId="42" priority="18">
      <formula>$C$71="ALERT"</formula>
    </cfRule>
  </conditionalFormatting>
  <conditionalFormatting sqref="E97">
    <cfRule type="expression" dxfId="41" priority="17">
      <formula>OR(AND($A$97,OR($A$113,$A$127,$A$129,$A$131,$A$133)),AND(NOT($A$97),OR($A$135,$A$137,$A$139)))</formula>
    </cfRule>
  </conditionalFormatting>
  <conditionalFormatting sqref="E113">
    <cfRule type="expression" dxfId="40" priority="16">
      <formula>AND($A$113,OR($A$97,$A$127,$A$129,$A$131,$A$133))</formula>
    </cfRule>
  </conditionalFormatting>
  <conditionalFormatting sqref="E127">
    <cfRule type="expression" dxfId="39" priority="15">
      <formula>OR(AND($A$127,OR($A$113,$A$97)),AND(NOT($A$127),OR($A$129,$A$131,$A$133)))</formula>
    </cfRule>
  </conditionalFormatting>
  <conditionalFormatting sqref="E129 E131 E133">
    <cfRule type="expression" dxfId="38" priority="14">
      <formula>AND($A129,NOT($A$127))</formula>
    </cfRule>
  </conditionalFormatting>
  <conditionalFormatting sqref="E135 E137 E139">
    <cfRule type="expression" dxfId="37" priority="13">
      <formula>AND($A135,NOT($A$97))</formula>
    </cfRule>
  </conditionalFormatting>
  <conditionalFormatting sqref="E141 E143 E145">
    <cfRule type="expression" dxfId="36" priority="12">
      <formula>AND($A141,NOT(OR($A$127,$A$97)))</formula>
    </cfRule>
  </conditionalFormatting>
  <conditionalFormatting sqref="H165">
    <cfRule type="expression" dxfId="35" priority="11">
      <formula>$A165=TRUE</formula>
    </cfRule>
  </conditionalFormatting>
  <conditionalFormatting sqref="G165">
    <cfRule type="expression" dxfId="34" priority="10">
      <formula>$A165=TRUE</formula>
    </cfRule>
  </conditionalFormatting>
  <conditionalFormatting sqref="M165">
    <cfRule type="expression" dxfId="33" priority="9">
      <formula>$A165=TRUE</formula>
    </cfRule>
  </conditionalFormatting>
  <conditionalFormatting sqref="I165">
    <cfRule type="expression" dxfId="32" priority="34">
      <formula>$A164=TRUE</formula>
    </cfRule>
  </conditionalFormatting>
  <conditionalFormatting sqref="O165">
    <cfRule type="expression" dxfId="7" priority="36">
      <formula>OR($A164,$B164)=TRUE</formula>
    </cfRule>
  </conditionalFormatting>
  <conditionalFormatting sqref="N165">
    <cfRule type="expression" dxfId="6" priority="38">
      <formula>$B164</formula>
    </cfRule>
  </conditionalFormatting>
  <conditionalFormatting sqref="L164">
    <cfRule type="expression" dxfId="5" priority="3">
      <formula>AND($A164=FALSE,$B164=TRUE)</formula>
    </cfRule>
  </conditionalFormatting>
  <conditionalFormatting sqref="L164">
    <cfRule type="expression" dxfId="4" priority="2">
      <formula>$B164</formula>
    </cfRule>
  </conditionalFormatting>
  <conditionalFormatting sqref="M164">
    <cfRule type="expression" dxfId="3" priority="1">
      <formula>$A164=TRUE</formula>
    </cfRule>
  </conditionalFormatting>
  <conditionalFormatting sqref="I164">
    <cfRule type="expression" dxfId="2" priority="4">
      <formula>$A163=TRUE</formula>
    </cfRule>
  </conditionalFormatting>
  <conditionalFormatting sqref="O164">
    <cfRule type="expression" dxfId="1" priority="5">
      <formula>OR($A163,$B163)=TRUE</formula>
    </cfRule>
  </conditionalFormatting>
  <conditionalFormatting sqref="N164">
    <cfRule type="expression" dxfId="0" priority="6">
      <formula>$B163</formula>
    </cfRule>
  </conditionalFormatting>
  <printOptions horizontalCentered="1"/>
  <pageMargins left="0.39370078740157483" right="0.39370078740157483" top="0.39370078740157483" bottom="0.43307086614173229" header="0.51181102362204722" footer="0.23622047244094491"/>
  <pageSetup scale="71" fitToHeight="0" orientation="landscape" r:id="rId1"/>
  <headerFooter>
    <oddFooter>&amp;L&amp;U&amp;K0070C0http://www.voloper.com/files/marketing/Voloper Cost Estimator for WSI ICs - 2012-11-14 - Master.xlsx&amp;RPage &amp;P of &amp;N</oddFooter>
  </headerFooter>
  <rowBreaks count="2" manualBreakCount="2">
    <brk id="66" min="6" max="15" man="1"/>
    <brk id="100" min="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104775</xdr:colOff>
                    <xdr:row>19</xdr:row>
                    <xdr:rowOff>9525</xdr:rowOff>
                  </from>
                  <to>
                    <xdr:col>5</xdr:col>
                    <xdr:colOff>19050</xdr:colOff>
                    <xdr:row>20</xdr:row>
                    <xdr:rowOff>38100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10</xdr:col>
                    <xdr:colOff>38100</xdr:colOff>
                    <xdr:row>26</xdr:row>
                    <xdr:rowOff>28575</xdr:rowOff>
                  </from>
                  <to>
                    <xdr:col>10</xdr:col>
                    <xdr:colOff>228600</xdr:colOff>
                    <xdr:row>28</xdr:row>
                    <xdr:rowOff>9525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104775</xdr:colOff>
                    <xdr:row>21</xdr:row>
                    <xdr:rowOff>9525</xdr:rowOff>
                  </from>
                  <to>
                    <xdr:col>5</xdr:col>
                    <xdr:colOff>19050</xdr:colOff>
                    <xdr:row>22</xdr:row>
                    <xdr:rowOff>38100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104775</xdr:colOff>
                    <xdr:row>23</xdr:row>
                    <xdr:rowOff>9525</xdr:rowOff>
                  </from>
                  <to>
                    <xdr:col>5</xdr:col>
                    <xdr:colOff>19050</xdr:colOff>
                    <xdr:row>24</xdr:row>
                    <xdr:rowOff>38100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3</xdr:col>
                    <xdr:colOff>104775</xdr:colOff>
                    <xdr:row>26</xdr:row>
                    <xdr:rowOff>19050</xdr:rowOff>
                  </from>
                  <to>
                    <xdr:col>5</xdr:col>
                    <xdr:colOff>28575</xdr:colOff>
                    <xdr:row>28</xdr:row>
                    <xdr:rowOff>19050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4</xdr:col>
                    <xdr:colOff>161925</xdr:colOff>
                    <xdr:row>29</xdr:row>
                    <xdr:rowOff>114300</xdr:rowOff>
                  </from>
                  <to>
                    <xdr:col>6</xdr:col>
                    <xdr:colOff>0</xdr:colOff>
                    <xdr:row>31</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161925</xdr:colOff>
                    <xdr:row>31</xdr:row>
                    <xdr:rowOff>123825</xdr:rowOff>
                  </from>
                  <to>
                    <xdr:col>6</xdr:col>
                    <xdr:colOff>0</xdr:colOff>
                    <xdr:row>33</xdr:row>
                    <xdr:rowOff>28575</xdr:rowOff>
                  </to>
                </anchor>
              </controlPr>
            </control>
          </mc:Choice>
        </mc:AlternateContent>
        <mc:AlternateContent xmlns:mc="http://schemas.openxmlformats.org/markup-compatibility/2006">
          <mc:Choice Requires="x14">
            <control shapeId="11272" r:id="rId11" name="Check Box 8">
              <controlPr locked="0" defaultSize="0" autoFill="0" autoLine="0" autoPict="0">
                <anchor moveWithCells="1">
                  <from>
                    <xdr:col>4</xdr:col>
                    <xdr:colOff>161925</xdr:colOff>
                    <xdr:row>28</xdr:row>
                    <xdr:rowOff>114300</xdr:rowOff>
                  </from>
                  <to>
                    <xdr:col>6</xdr:col>
                    <xdr:colOff>0</xdr:colOff>
                    <xdr:row>30</xdr:row>
                    <xdr:rowOff>28575</xdr:rowOff>
                  </to>
                </anchor>
              </controlPr>
            </control>
          </mc:Choice>
        </mc:AlternateContent>
        <mc:AlternateContent xmlns:mc="http://schemas.openxmlformats.org/markup-compatibility/2006">
          <mc:Choice Requires="x14">
            <control shapeId="11273" r:id="rId12" name="Check Box 9">
              <controlPr locked="0" defaultSize="0" autoFill="0" autoLine="0" autoPict="0">
                <anchor moveWithCells="1">
                  <from>
                    <xdr:col>4</xdr:col>
                    <xdr:colOff>161925</xdr:colOff>
                    <xdr:row>30</xdr:row>
                    <xdr:rowOff>114300</xdr:rowOff>
                  </from>
                  <to>
                    <xdr:col>6</xdr:col>
                    <xdr:colOff>0</xdr:colOff>
                    <xdr:row>32</xdr:row>
                    <xdr:rowOff>28575</xdr:rowOff>
                  </to>
                </anchor>
              </controlPr>
            </control>
          </mc:Choice>
        </mc:AlternateContent>
        <mc:AlternateContent xmlns:mc="http://schemas.openxmlformats.org/markup-compatibility/2006">
          <mc:Choice Requires="x14">
            <control shapeId="11274" r:id="rId13" name="Check Box 10">
              <controlPr locked="0" defaultSize="0" autoFill="0" autoLine="0" autoPict="0">
                <anchor moveWithCells="1">
                  <from>
                    <xdr:col>3</xdr:col>
                    <xdr:colOff>104775</xdr:colOff>
                    <xdr:row>60</xdr:row>
                    <xdr:rowOff>19050</xdr:rowOff>
                  </from>
                  <to>
                    <xdr:col>5</xdr:col>
                    <xdr:colOff>19050</xdr:colOff>
                    <xdr:row>61</xdr:row>
                    <xdr:rowOff>28575</xdr:rowOff>
                  </to>
                </anchor>
              </controlPr>
            </control>
          </mc:Choice>
        </mc:AlternateContent>
        <mc:AlternateContent xmlns:mc="http://schemas.openxmlformats.org/markup-compatibility/2006">
          <mc:Choice Requires="x14">
            <control shapeId="11275" r:id="rId14" name="Check Box 11">
              <controlPr locked="0" defaultSize="0" autoFill="0" autoLine="0" autoPict="0">
                <anchor moveWithCells="1">
                  <from>
                    <xdr:col>3</xdr:col>
                    <xdr:colOff>104775</xdr:colOff>
                    <xdr:row>62</xdr:row>
                    <xdr:rowOff>9525</xdr:rowOff>
                  </from>
                  <to>
                    <xdr:col>5</xdr:col>
                    <xdr:colOff>19050</xdr:colOff>
                    <xdr:row>63</xdr:row>
                    <xdr:rowOff>38100</xdr:rowOff>
                  </to>
                </anchor>
              </controlPr>
            </control>
          </mc:Choice>
        </mc:AlternateContent>
        <mc:AlternateContent xmlns:mc="http://schemas.openxmlformats.org/markup-compatibility/2006">
          <mc:Choice Requires="x14">
            <control shapeId="11276" r:id="rId15" name="Check Box 12">
              <controlPr locked="0" defaultSize="0" autoFill="0" autoLine="0" autoPict="0">
                <anchor moveWithCells="1">
                  <from>
                    <xdr:col>3</xdr:col>
                    <xdr:colOff>104775</xdr:colOff>
                    <xdr:row>64</xdr:row>
                    <xdr:rowOff>9525</xdr:rowOff>
                  </from>
                  <to>
                    <xdr:col>5</xdr:col>
                    <xdr:colOff>19050</xdr:colOff>
                    <xdr:row>65</xdr:row>
                    <xdr:rowOff>38100</xdr:rowOff>
                  </to>
                </anchor>
              </controlPr>
            </control>
          </mc:Choice>
        </mc:AlternateContent>
        <mc:AlternateContent xmlns:mc="http://schemas.openxmlformats.org/markup-compatibility/2006">
          <mc:Choice Requires="x14">
            <control shapeId="11277" r:id="rId16" name="Check Box 13">
              <controlPr locked="0" defaultSize="0" autoFill="0" autoLine="0" autoPict="0">
                <anchor moveWithCells="1">
                  <from>
                    <xdr:col>3</xdr:col>
                    <xdr:colOff>104775</xdr:colOff>
                    <xdr:row>66</xdr:row>
                    <xdr:rowOff>9525</xdr:rowOff>
                  </from>
                  <to>
                    <xdr:col>5</xdr:col>
                    <xdr:colOff>19050</xdr:colOff>
                    <xdr:row>67</xdr:row>
                    <xdr:rowOff>28575</xdr:rowOff>
                  </to>
                </anchor>
              </controlPr>
            </control>
          </mc:Choice>
        </mc:AlternateContent>
        <mc:AlternateContent xmlns:mc="http://schemas.openxmlformats.org/markup-compatibility/2006">
          <mc:Choice Requires="x14">
            <control shapeId="11278" r:id="rId17" name="Check Box 14">
              <controlPr locked="0" defaultSize="0" autoFill="0" autoLine="0" autoPict="0">
                <anchor moveWithCells="1">
                  <from>
                    <xdr:col>3</xdr:col>
                    <xdr:colOff>104775</xdr:colOff>
                    <xdr:row>68</xdr:row>
                    <xdr:rowOff>9525</xdr:rowOff>
                  </from>
                  <to>
                    <xdr:col>5</xdr:col>
                    <xdr:colOff>19050</xdr:colOff>
                    <xdr:row>69</xdr:row>
                    <xdr:rowOff>38100</xdr:rowOff>
                  </to>
                </anchor>
              </controlPr>
            </control>
          </mc:Choice>
        </mc:AlternateContent>
        <mc:AlternateContent xmlns:mc="http://schemas.openxmlformats.org/markup-compatibility/2006">
          <mc:Choice Requires="x14">
            <control shapeId="11279" r:id="rId18" name="Check Box 15">
              <controlPr locked="0" defaultSize="0" autoFill="0" autoLine="0" autoPict="0">
                <anchor moveWithCells="1">
                  <from>
                    <xdr:col>3</xdr:col>
                    <xdr:colOff>104775</xdr:colOff>
                    <xdr:row>70</xdr:row>
                    <xdr:rowOff>9525</xdr:rowOff>
                  </from>
                  <to>
                    <xdr:col>5</xdr:col>
                    <xdr:colOff>19050</xdr:colOff>
                    <xdr:row>71</xdr:row>
                    <xdr:rowOff>38100</xdr:rowOff>
                  </to>
                </anchor>
              </controlPr>
            </control>
          </mc:Choice>
        </mc:AlternateContent>
        <mc:AlternateContent xmlns:mc="http://schemas.openxmlformats.org/markup-compatibility/2006">
          <mc:Choice Requires="x14">
            <control shapeId="11280" r:id="rId19" name="Check Box 16">
              <controlPr locked="0" defaultSize="0" autoFill="0" autoLine="0" autoPict="0">
                <anchor moveWithCells="1">
                  <from>
                    <xdr:col>3</xdr:col>
                    <xdr:colOff>104775</xdr:colOff>
                    <xdr:row>72</xdr:row>
                    <xdr:rowOff>9525</xdr:rowOff>
                  </from>
                  <to>
                    <xdr:col>5</xdr:col>
                    <xdr:colOff>19050</xdr:colOff>
                    <xdr:row>73</xdr:row>
                    <xdr:rowOff>28575</xdr:rowOff>
                  </to>
                </anchor>
              </controlPr>
            </control>
          </mc:Choice>
        </mc:AlternateContent>
        <mc:AlternateContent xmlns:mc="http://schemas.openxmlformats.org/markup-compatibility/2006">
          <mc:Choice Requires="x14">
            <control shapeId="11281" r:id="rId20" name="Check Box 17">
              <controlPr locked="0" defaultSize="0" autoFill="0" autoLine="0" autoPict="0">
                <anchor moveWithCells="1">
                  <from>
                    <xdr:col>3</xdr:col>
                    <xdr:colOff>104775</xdr:colOff>
                    <xdr:row>74</xdr:row>
                    <xdr:rowOff>9525</xdr:rowOff>
                  </from>
                  <to>
                    <xdr:col>5</xdr:col>
                    <xdr:colOff>19050</xdr:colOff>
                    <xdr:row>75</xdr:row>
                    <xdr:rowOff>28575</xdr:rowOff>
                  </to>
                </anchor>
              </controlPr>
            </control>
          </mc:Choice>
        </mc:AlternateContent>
        <mc:AlternateContent xmlns:mc="http://schemas.openxmlformats.org/markup-compatibility/2006">
          <mc:Choice Requires="x14">
            <control shapeId="11282" r:id="rId21" name="Check Box 18">
              <controlPr locked="0" defaultSize="0" autoFill="0" autoLine="0" autoPict="0">
                <anchor moveWithCells="1">
                  <from>
                    <xdr:col>3</xdr:col>
                    <xdr:colOff>104775</xdr:colOff>
                    <xdr:row>76</xdr:row>
                    <xdr:rowOff>9525</xdr:rowOff>
                  </from>
                  <to>
                    <xdr:col>5</xdr:col>
                    <xdr:colOff>19050</xdr:colOff>
                    <xdr:row>77</xdr:row>
                    <xdr:rowOff>28575</xdr:rowOff>
                  </to>
                </anchor>
              </controlPr>
            </control>
          </mc:Choice>
        </mc:AlternateContent>
        <mc:AlternateContent xmlns:mc="http://schemas.openxmlformats.org/markup-compatibility/2006">
          <mc:Choice Requires="x14">
            <control shapeId="11283" r:id="rId22" name="Check Box 19">
              <controlPr locked="0" defaultSize="0" autoFill="0" autoLine="0" autoPict="0">
                <anchor moveWithCells="1">
                  <from>
                    <xdr:col>3</xdr:col>
                    <xdr:colOff>104775</xdr:colOff>
                    <xdr:row>78</xdr:row>
                    <xdr:rowOff>9525</xdr:rowOff>
                  </from>
                  <to>
                    <xdr:col>5</xdr:col>
                    <xdr:colOff>19050</xdr:colOff>
                    <xdr:row>79</xdr:row>
                    <xdr:rowOff>38100</xdr:rowOff>
                  </to>
                </anchor>
              </controlPr>
            </control>
          </mc:Choice>
        </mc:AlternateContent>
        <mc:AlternateContent xmlns:mc="http://schemas.openxmlformats.org/markup-compatibility/2006">
          <mc:Choice Requires="x14">
            <control shapeId="11284" r:id="rId23" name="Check Box 20">
              <controlPr locked="0" defaultSize="0" autoFill="0" autoLine="0" autoPict="0">
                <anchor moveWithCells="1">
                  <from>
                    <xdr:col>3</xdr:col>
                    <xdr:colOff>104775</xdr:colOff>
                    <xdr:row>80</xdr:row>
                    <xdr:rowOff>9525</xdr:rowOff>
                  </from>
                  <to>
                    <xdr:col>5</xdr:col>
                    <xdr:colOff>19050</xdr:colOff>
                    <xdr:row>81</xdr:row>
                    <xdr:rowOff>28575</xdr:rowOff>
                  </to>
                </anchor>
              </controlPr>
            </control>
          </mc:Choice>
        </mc:AlternateContent>
        <mc:AlternateContent xmlns:mc="http://schemas.openxmlformats.org/markup-compatibility/2006">
          <mc:Choice Requires="x14">
            <control shapeId="11285" r:id="rId24" name="Check Box 21">
              <controlPr locked="0" defaultSize="0" autoFill="0" autoLine="0" autoPict="0">
                <anchor moveWithCells="1">
                  <from>
                    <xdr:col>3</xdr:col>
                    <xdr:colOff>104775</xdr:colOff>
                    <xdr:row>82</xdr:row>
                    <xdr:rowOff>0</xdr:rowOff>
                  </from>
                  <to>
                    <xdr:col>5</xdr:col>
                    <xdr:colOff>19050</xdr:colOff>
                    <xdr:row>83</xdr:row>
                    <xdr:rowOff>38100</xdr:rowOff>
                  </to>
                </anchor>
              </controlPr>
            </control>
          </mc:Choice>
        </mc:AlternateContent>
        <mc:AlternateContent xmlns:mc="http://schemas.openxmlformats.org/markup-compatibility/2006">
          <mc:Choice Requires="x14">
            <control shapeId="11286" r:id="rId25" name="Check Box 22">
              <controlPr locked="0" defaultSize="0" autoFill="0" autoLine="0" autoPict="0">
                <anchor moveWithCells="1">
                  <from>
                    <xdr:col>3</xdr:col>
                    <xdr:colOff>104775</xdr:colOff>
                    <xdr:row>84</xdr:row>
                    <xdr:rowOff>9525</xdr:rowOff>
                  </from>
                  <to>
                    <xdr:col>5</xdr:col>
                    <xdr:colOff>19050</xdr:colOff>
                    <xdr:row>85</xdr:row>
                    <xdr:rowOff>38100</xdr:rowOff>
                  </to>
                </anchor>
              </controlPr>
            </control>
          </mc:Choice>
        </mc:AlternateContent>
        <mc:AlternateContent xmlns:mc="http://schemas.openxmlformats.org/markup-compatibility/2006">
          <mc:Choice Requires="x14">
            <control shapeId="11287" r:id="rId26" name="Check Box 23">
              <controlPr locked="0" defaultSize="0" autoFill="0" autoLine="0" autoPict="0">
                <anchor moveWithCells="1">
                  <from>
                    <xdr:col>3</xdr:col>
                    <xdr:colOff>104775</xdr:colOff>
                    <xdr:row>86</xdr:row>
                    <xdr:rowOff>9525</xdr:rowOff>
                  </from>
                  <to>
                    <xdr:col>5</xdr:col>
                    <xdr:colOff>19050</xdr:colOff>
                    <xdr:row>87</xdr:row>
                    <xdr:rowOff>38100</xdr:rowOff>
                  </to>
                </anchor>
              </controlPr>
            </control>
          </mc:Choice>
        </mc:AlternateContent>
        <mc:AlternateContent xmlns:mc="http://schemas.openxmlformats.org/markup-compatibility/2006">
          <mc:Choice Requires="x14">
            <control shapeId="11288" r:id="rId27" name="Check Box 24">
              <controlPr locked="0" defaultSize="0" autoFill="0" autoLine="0" autoPict="0">
                <anchor moveWithCells="1">
                  <from>
                    <xdr:col>3</xdr:col>
                    <xdr:colOff>104775</xdr:colOff>
                    <xdr:row>88</xdr:row>
                    <xdr:rowOff>19050</xdr:rowOff>
                  </from>
                  <to>
                    <xdr:col>5</xdr:col>
                    <xdr:colOff>19050</xdr:colOff>
                    <xdr:row>89</xdr:row>
                    <xdr:rowOff>38100</xdr:rowOff>
                  </to>
                </anchor>
              </controlPr>
            </control>
          </mc:Choice>
        </mc:AlternateContent>
        <mc:AlternateContent xmlns:mc="http://schemas.openxmlformats.org/markup-compatibility/2006">
          <mc:Choice Requires="x14">
            <control shapeId="11289" r:id="rId28" name="Check Box 25">
              <controlPr locked="0" defaultSize="0" autoFill="0" autoLine="0" autoPict="0">
                <anchor moveWithCells="1">
                  <from>
                    <xdr:col>3</xdr:col>
                    <xdr:colOff>104775</xdr:colOff>
                    <xdr:row>90</xdr:row>
                    <xdr:rowOff>9525</xdr:rowOff>
                  </from>
                  <to>
                    <xdr:col>5</xdr:col>
                    <xdr:colOff>19050</xdr:colOff>
                    <xdr:row>91</xdr:row>
                    <xdr:rowOff>28575</xdr:rowOff>
                  </to>
                </anchor>
              </controlPr>
            </control>
          </mc:Choice>
        </mc:AlternateContent>
        <mc:AlternateContent xmlns:mc="http://schemas.openxmlformats.org/markup-compatibility/2006">
          <mc:Choice Requires="x14">
            <control shapeId="11290" r:id="rId29" name="Check Box 26">
              <controlPr locked="0" defaultSize="0" autoFill="0" autoLine="0" autoPict="0">
                <anchor moveWithCells="1">
                  <from>
                    <xdr:col>3</xdr:col>
                    <xdr:colOff>104775</xdr:colOff>
                    <xdr:row>110</xdr:row>
                    <xdr:rowOff>9525</xdr:rowOff>
                  </from>
                  <to>
                    <xdr:col>5</xdr:col>
                    <xdr:colOff>19050</xdr:colOff>
                    <xdr:row>111</xdr:row>
                    <xdr:rowOff>38100</xdr:rowOff>
                  </to>
                </anchor>
              </controlPr>
            </control>
          </mc:Choice>
        </mc:AlternateContent>
        <mc:AlternateContent xmlns:mc="http://schemas.openxmlformats.org/markup-compatibility/2006">
          <mc:Choice Requires="x14">
            <control shapeId="11291" r:id="rId30" name="Check Box 27">
              <controlPr locked="0" defaultSize="0" autoFill="0" autoLine="0" autoPict="0">
                <anchor moveWithCells="1">
                  <from>
                    <xdr:col>3</xdr:col>
                    <xdr:colOff>104775</xdr:colOff>
                    <xdr:row>92</xdr:row>
                    <xdr:rowOff>0</xdr:rowOff>
                  </from>
                  <to>
                    <xdr:col>5</xdr:col>
                    <xdr:colOff>19050</xdr:colOff>
                    <xdr:row>93</xdr:row>
                    <xdr:rowOff>38100</xdr:rowOff>
                  </to>
                </anchor>
              </controlPr>
            </control>
          </mc:Choice>
        </mc:AlternateContent>
        <mc:AlternateContent xmlns:mc="http://schemas.openxmlformats.org/markup-compatibility/2006">
          <mc:Choice Requires="x14">
            <control shapeId="11292" r:id="rId31" name="Check Box 28">
              <controlPr locked="0" defaultSize="0" autoFill="0" autoLine="0" autoPict="0">
                <anchor moveWithCells="1">
                  <from>
                    <xdr:col>3</xdr:col>
                    <xdr:colOff>104775</xdr:colOff>
                    <xdr:row>94</xdr:row>
                    <xdr:rowOff>9525</xdr:rowOff>
                  </from>
                  <to>
                    <xdr:col>5</xdr:col>
                    <xdr:colOff>19050</xdr:colOff>
                    <xdr:row>95</xdr:row>
                    <xdr:rowOff>28575</xdr:rowOff>
                  </to>
                </anchor>
              </controlPr>
            </control>
          </mc:Choice>
        </mc:AlternateContent>
        <mc:AlternateContent xmlns:mc="http://schemas.openxmlformats.org/markup-compatibility/2006">
          <mc:Choice Requires="x14">
            <control shapeId="11293" r:id="rId32" name="Check Box 29">
              <controlPr locked="0" defaultSize="0" autoFill="0" autoLine="0" autoPict="0">
                <anchor moveWithCells="1">
                  <from>
                    <xdr:col>3</xdr:col>
                    <xdr:colOff>104775</xdr:colOff>
                    <xdr:row>96</xdr:row>
                    <xdr:rowOff>9525</xdr:rowOff>
                  </from>
                  <to>
                    <xdr:col>5</xdr:col>
                    <xdr:colOff>19050</xdr:colOff>
                    <xdr:row>97</xdr:row>
                    <xdr:rowOff>38100</xdr:rowOff>
                  </to>
                </anchor>
              </controlPr>
            </control>
          </mc:Choice>
        </mc:AlternateContent>
        <mc:AlternateContent xmlns:mc="http://schemas.openxmlformats.org/markup-compatibility/2006">
          <mc:Choice Requires="x14">
            <control shapeId="11294" r:id="rId33" name="Check Box 30">
              <controlPr locked="0" defaultSize="0" autoFill="0" autoLine="0" autoPict="0">
                <anchor moveWithCells="1">
                  <from>
                    <xdr:col>3</xdr:col>
                    <xdr:colOff>104775</xdr:colOff>
                    <xdr:row>98</xdr:row>
                    <xdr:rowOff>9525</xdr:rowOff>
                  </from>
                  <to>
                    <xdr:col>5</xdr:col>
                    <xdr:colOff>19050</xdr:colOff>
                    <xdr:row>99</xdr:row>
                    <xdr:rowOff>28575</xdr:rowOff>
                  </to>
                </anchor>
              </controlPr>
            </control>
          </mc:Choice>
        </mc:AlternateContent>
        <mc:AlternateContent xmlns:mc="http://schemas.openxmlformats.org/markup-compatibility/2006">
          <mc:Choice Requires="x14">
            <control shapeId="11295" r:id="rId34" name="Check Box 31">
              <controlPr locked="0" defaultSize="0" autoFill="0" autoLine="0" autoPict="0">
                <anchor moveWithCells="1">
                  <from>
                    <xdr:col>3</xdr:col>
                    <xdr:colOff>104775</xdr:colOff>
                    <xdr:row>100</xdr:row>
                    <xdr:rowOff>9525</xdr:rowOff>
                  </from>
                  <to>
                    <xdr:col>5</xdr:col>
                    <xdr:colOff>19050</xdr:colOff>
                    <xdr:row>101</xdr:row>
                    <xdr:rowOff>38100</xdr:rowOff>
                  </to>
                </anchor>
              </controlPr>
            </control>
          </mc:Choice>
        </mc:AlternateContent>
        <mc:AlternateContent xmlns:mc="http://schemas.openxmlformats.org/markup-compatibility/2006">
          <mc:Choice Requires="x14">
            <control shapeId="11296" r:id="rId35" name="Check Box 32">
              <controlPr locked="0" defaultSize="0" autoFill="0" autoLine="0" autoPict="0">
                <anchor moveWithCells="1">
                  <from>
                    <xdr:col>3</xdr:col>
                    <xdr:colOff>104775</xdr:colOff>
                    <xdr:row>102</xdr:row>
                    <xdr:rowOff>9525</xdr:rowOff>
                  </from>
                  <to>
                    <xdr:col>5</xdr:col>
                    <xdr:colOff>19050</xdr:colOff>
                    <xdr:row>103</xdr:row>
                    <xdr:rowOff>28575</xdr:rowOff>
                  </to>
                </anchor>
              </controlPr>
            </control>
          </mc:Choice>
        </mc:AlternateContent>
        <mc:AlternateContent xmlns:mc="http://schemas.openxmlformats.org/markup-compatibility/2006">
          <mc:Choice Requires="x14">
            <control shapeId="11297" r:id="rId36" name="Check Box 33">
              <controlPr locked="0" defaultSize="0" autoFill="0" autoLine="0" autoPict="0">
                <anchor moveWithCells="1">
                  <from>
                    <xdr:col>3</xdr:col>
                    <xdr:colOff>104775</xdr:colOff>
                    <xdr:row>104</xdr:row>
                    <xdr:rowOff>0</xdr:rowOff>
                  </from>
                  <to>
                    <xdr:col>5</xdr:col>
                    <xdr:colOff>19050</xdr:colOff>
                    <xdr:row>105</xdr:row>
                    <xdr:rowOff>38100</xdr:rowOff>
                  </to>
                </anchor>
              </controlPr>
            </control>
          </mc:Choice>
        </mc:AlternateContent>
        <mc:AlternateContent xmlns:mc="http://schemas.openxmlformats.org/markup-compatibility/2006">
          <mc:Choice Requires="x14">
            <control shapeId="11298" r:id="rId37" name="Check Box 34">
              <controlPr locked="0" defaultSize="0" autoFill="0" autoLine="0" autoPict="0">
                <anchor moveWithCells="1">
                  <from>
                    <xdr:col>3</xdr:col>
                    <xdr:colOff>104775</xdr:colOff>
                    <xdr:row>106</xdr:row>
                    <xdr:rowOff>9525</xdr:rowOff>
                  </from>
                  <to>
                    <xdr:col>5</xdr:col>
                    <xdr:colOff>19050</xdr:colOff>
                    <xdr:row>107</xdr:row>
                    <xdr:rowOff>28575</xdr:rowOff>
                  </to>
                </anchor>
              </controlPr>
            </control>
          </mc:Choice>
        </mc:AlternateContent>
        <mc:AlternateContent xmlns:mc="http://schemas.openxmlformats.org/markup-compatibility/2006">
          <mc:Choice Requires="x14">
            <control shapeId="11299" r:id="rId38" name="Check Box 35">
              <controlPr locked="0" defaultSize="0" autoFill="0" autoLine="0" autoPict="0">
                <anchor moveWithCells="1">
                  <from>
                    <xdr:col>3</xdr:col>
                    <xdr:colOff>104775</xdr:colOff>
                    <xdr:row>108</xdr:row>
                    <xdr:rowOff>9525</xdr:rowOff>
                  </from>
                  <to>
                    <xdr:col>5</xdr:col>
                    <xdr:colOff>19050</xdr:colOff>
                    <xdr:row>109</xdr:row>
                    <xdr:rowOff>28575</xdr:rowOff>
                  </to>
                </anchor>
              </controlPr>
            </control>
          </mc:Choice>
        </mc:AlternateContent>
        <mc:AlternateContent xmlns:mc="http://schemas.openxmlformats.org/markup-compatibility/2006">
          <mc:Choice Requires="x14">
            <control shapeId="11300" r:id="rId39" name="Check Box 36">
              <controlPr locked="0" defaultSize="0" autoFill="0" autoLine="0" autoPict="0">
                <anchor moveWithCells="1">
                  <from>
                    <xdr:col>3</xdr:col>
                    <xdr:colOff>104775</xdr:colOff>
                    <xdr:row>112</xdr:row>
                    <xdr:rowOff>9525</xdr:rowOff>
                  </from>
                  <to>
                    <xdr:col>5</xdr:col>
                    <xdr:colOff>19050</xdr:colOff>
                    <xdr:row>113</xdr:row>
                    <xdr:rowOff>28575</xdr:rowOff>
                  </to>
                </anchor>
              </controlPr>
            </control>
          </mc:Choice>
        </mc:AlternateContent>
        <mc:AlternateContent xmlns:mc="http://schemas.openxmlformats.org/markup-compatibility/2006">
          <mc:Choice Requires="x14">
            <control shapeId="11301" r:id="rId40" name="Check Box 37">
              <controlPr locked="0" defaultSize="0" autoFill="0" autoLine="0" autoPict="0">
                <anchor moveWithCells="1">
                  <from>
                    <xdr:col>3</xdr:col>
                    <xdr:colOff>104775</xdr:colOff>
                    <xdr:row>114</xdr:row>
                    <xdr:rowOff>9525</xdr:rowOff>
                  </from>
                  <to>
                    <xdr:col>5</xdr:col>
                    <xdr:colOff>19050</xdr:colOff>
                    <xdr:row>115</xdr:row>
                    <xdr:rowOff>28575</xdr:rowOff>
                  </to>
                </anchor>
              </controlPr>
            </control>
          </mc:Choice>
        </mc:AlternateContent>
        <mc:AlternateContent xmlns:mc="http://schemas.openxmlformats.org/markup-compatibility/2006">
          <mc:Choice Requires="x14">
            <control shapeId="11302" r:id="rId41" name="Check Box 38">
              <controlPr locked="0" defaultSize="0" autoFill="0" autoLine="0" autoPict="0">
                <anchor moveWithCells="1">
                  <from>
                    <xdr:col>10</xdr:col>
                    <xdr:colOff>47625</xdr:colOff>
                    <xdr:row>60</xdr:row>
                    <xdr:rowOff>19050</xdr:rowOff>
                  </from>
                  <to>
                    <xdr:col>10</xdr:col>
                    <xdr:colOff>228600</xdr:colOff>
                    <xdr:row>61</xdr:row>
                    <xdr:rowOff>28575</xdr:rowOff>
                  </to>
                </anchor>
              </controlPr>
            </control>
          </mc:Choice>
        </mc:AlternateContent>
        <mc:AlternateContent xmlns:mc="http://schemas.openxmlformats.org/markup-compatibility/2006">
          <mc:Choice Requires="x14">
            <control shapeId="11303" r:id="rId42" name="Check Box 39">
              <controlPr locked="0" defaultSize="0" autoFill="0" autoLine="0" autoPict="0">
                <anchor moveWithCells="1">
                  <from>
                    <xdr:col>10</xdr:col>
                    <xdr:colOff>38100</xdr:colOff>
                    <xdr:row>62</xdr:row>
                    <xdr:rowOff>19050</xdr:rowOff>
                  </from>
                  <to>
                    <xdr:col>10</xdr:col>
                    <xdr:colOff>228600</xdr:colOff>
                    <xdr:row>63</xdr:row>
                    <xdr:rowOff>28575</xdr:rowOff>
                  </to>
                </anchor>
              </controlPr>
            </control>
          </mc:Choice>
        </mc:AlternateContent>
        <mc:AlternateContent xmlns:mc="http://schemas.openxmlformats.org/markup-compatibility/2006">
          <mc:Choice Requires="x14">
            <control shapeId="11304" r:id="rId43" name="Check Box 40">
              <controlPr locked="0" defaultSize="0" autoFill="0" autoLine="0" autoPict="0">
                <anchor moveWithCells="1">
                  <from>
                    <xdr:col>10</xdr:col>
                    <xdr:colOff>38100</xdr:colOff>
                    <xdr:row>64</xdr:row>
                    <xdr:rowOff>9525</xdr:rowOff>
                  </from>
                  <to>
                    <xdr:col>10</xdr:col>
                    <xdr:colOff>228600</xdr:colOff>
                    <xdr:row>65</xdr:row>
                    <xdr:rowOff>28575</xdr:rowOff>
                  </to>
                </anchor>
              </controlPr>
            </control>
          </mc:Choice>
        </mc:AlternateContent>
        <mc:AlternateContent xmlns:mc="http://schemas.openxmlformats.org/markup-compatibility/2006">
          <mc:Choice Requires="x14">
            <control shapeId="11305" r:id="rId44" name="Check Box 41">
              <controlPr locked="0" defaultSize="0" autoFill="0" autoLine="0" autoPict="0">
                <anchor moveWithCells="1">
                  <from>
                    <xdr:col>10</xdr:col>
                    <xdr:colOff>38100</xdr:colOff>
                    <xdr:row>66</xdr:row>
                    <xdr:rowOff>19050</xdr:rowOff>
                  </from>
                  <to>
                    <xdr:col>10</xdr:col>
                    <xdr:colOff>228600</xdr:colOff>
                    <xdr:row>67</xdr:row>
                    <xdr:rowOff>28575</xdr:rowOff>
                  </to>
                </anchor>
              </controlPr>
            </control>
          </mc:Choice>
        </mc:AlternateContent>
        <mc:AlternateContent xmlns:mc="http://schemas.openxmlformats.org/markup-compatibility/2006">
          <mc:Choice Requires="x14">
            <control shapeId="11306" r:id="rId45" name="Check Box 42">
              <controlPr locked="0" defaultSize="0" autoFill="0" autoLine="0" autoPict="0">
                <anchor moveWithCells="1">
                  <from>
                    <xdr:col>10</xdr:col>
                    <xdr:colOff>47625</xdr:colOff>
                    <xdr:row>70</xdr:row>
                    <xdr:rowOff>9525</xdr:rowOff>
                  </from>
                  <to>
                    <xdr:col>10</xdr:col>
                    <xdr:colOff>228600</xdr:colOff>
                    <xdr:row>71</xdr:row>
                    <xdr:rowOff>28575</xdr:rowOff>
                  </to>
                </anchor>
              </controlPr>
            </control>
          </mc:Choice>
        </mc:AlternateContent>
        <mc:AlternateContent xmlns:mc="http://schemas.openxmlformats.org/markup-compatibility/2006">
          <mc:Choice Requires="x14">
            <control shapeId="11307" r:id="rId46" name="Check Box 43">
              <controlPr locked="0" defaultSize="0" autoFill="0" autoLine="0" autoPict="0">
                <anchor moveWithCells="1">
                  <from>
                    <xdr:col>10</xdr:col>
                    <xdr:colOff>47625</xdr:colOff>
                    <xdr:row>72</xdr:row>
                    <xdr:rowOff>19050</xdr:rowOff>
                  </from>
                  <to>
                    <xdr:col>10</xdr:col>
                    <xdr:colOff>228600</xdr:colOff>
                    <xdr:row>73</xdr:row>
                    <xdr:rowOff>28575</xdr:rowOff>
                  </to>
                </anchor>
              </controlPr>
            </control>
          </mc:Choice>
        </mc:AlternateContent>
        <mc:AlternateContent xmlns:mc="http://schemas.openxmlformats.org/markup-compatibility/2006">
          <mc:Choice Requires="x14">
            <control shapeId="11308" r:id="rId47" name="Check Box 44">
              <controlPr locked="0" defaultSize="0" autoFill="0" autoLine="0" autoPict="0">
                <anchor moveWithCells="1">
                  <from>
                    <xdr:col>10</xdr:col>
                    <xdr:colOff>47625</xdr:colOff>
                    <xdr:row>74</xdr:row>
                    <xdr:rowOff>19050</xdr:rowOff>
                  </from>
                  <to>
                    <xdr:col>10</xdr:col>
                    <xdr:colOff>228600</xdr:colOff>
                    <xdr:row>75</xdr:row>
                    <xdr:rowOff>28575</xdr:rowOff>
                  </to>
                </anchor>
              </controlPr>
            </control>
          </mc:Choice>
        </mc:AlternateContent>
        <mc:AlternateContent xmlns:mc="http://schemas.openxmlformats.org/markup-compatibility/2006">
          <mc:Choice Requires="x14">
            <control shapeId="11309" r:id="rId48" name="Check Box 45">
              <controlPr locked="0" defaultSize="0" autoFill="0" autoLine="0" autoPict="0">
                <anchor moveWithCells="1">
                  <from>
                    <xdr:col>10</xdr:col>
                    <xdr:colOff>47625</xdr:colOff>
                    <xdr:row>76</xdr:row>
                    <xdr:rowOff>19050</xdr:rowOff>
                  </from>
                  <to>
                    <xdr:col>10</xdr:col>
                    <xdr:colOff>228600</xdr:colOff>
                    <xdr:row>77</xdr:row>
                    <xdr:rowOff>28575</xdr:rowOff>
                  </to>
                </anchor>
              </controlPr>
            </control>
          </mc:Choice>
        </mc:AlternateContent>
        <mc:AlternateContent xmlns:mc="http://schemas.openxmlformats.org/markup-compatibility/2006">
          <mc:Choice Requires="x14">
            <control shapeId="11310" r:id="rId49" name="Check Box 46">
              <controlPr locked="0" defaultSize="0" autoFill="0" autoLine="0" autoPict="0">
                <anchor moveWithCells="1">
                  <from>
                    <xdr:col>10</xdr:col>
                    <xdr:colOff>47625</xdr:colOff>
                    <xdr:row>78</xdr:row>
                    <xdr:rowOff>9525</xdr:rowOff>
                  </from>
                  <to>
                    <xdr:col>10</xdr:col>
                    <xdr:colOff>228600</xdr:colOff>
                    <xdr:row>79</xdr:row>
                    <xdr:rowOff>28575</xdr:rowOff>
                  </to>
                </anchor>
              </controlPr>
            </control>
          </mc:Choice>
        </mc:AlternateContent>
        <mc:AlternateContent xmlns:mc="http://schemas.openxmlformats.org/markup-compatibility/2006">
          <mc:Choice Requires="x14">
            <control shapeId="11311" r:id="rId50" name="Check Box 47">
              <controlPr locked="0" defaultSize="0" autoFill="0" autoLine="0" autoPict="0">
                <anchor moveWithCells="1">
                  <from>
                    <xdr:col>10</xdr:col>
                    <xdr:colOff>47625</xdr:colOff>
                    <xdr:row>82</xdr:row>
                    <xdr:rowOff>19050</xdr:rowOff>
                  </from>
                  <to>
                    <xdr:col>10</xdr:col>
                    <xdr:colOff>228600</xdr:colOff>
                    <xdr:row>83</xdr:row>
                    <xdr:rowOff>28575</xdr:rowOff>
                  </to>
                </anchor>
              </controlPr>
            </control>
          </mc:Choice>
        </mc:AlternateContent>
        <mc:AlternateContent xmlns:mc="http://schemas.openxmlformats.org/markup-compatibility/2006">
          <mc:Choice Requires="x14">
            <control shapeId="11312" r:id="rId51" name="Check Box 48">
              <controlPr locked="0" defaultSize="0" autoFill="0" autoLine="0" autoPict="0">
                <anchor moveWithCells="1">
                  <from>
                    <xdr:col>10</xdr:col>
                    <xdr:colOff>47625</xdr:colOff>
                    <xdr:row>86</xdr:row>
                    <xdr:rowOff>9525</xdr:rowOff>
                  </from>
                  <to>
                    <xdr:col>10</xdr:col>
                    <xdr:colOff>228600</xdr:colOff>
                    <xdr:row>87</xdr:row>
                    <xdr:rowOff>28575</xdr:rowOff>
                  </to>
                </anchor>
              </controlPr>
            </control>
          </mc:Choice>
        </mc:AlternateContent>
        <mc:AlternateContent xmlns:mc="http://schemas.openxmlformats.org/markup-compatibility/2006">
          <mc:Choice Requires="x14">
            <control shapeId="11313" r:id="rId52" name="Check Box 49">
              <controlPr locked="0" defaultSize="0" autoFill="0" autoLine="0" autoPict="0">
                <anchor moveWithCells="1">
                  <from>
                    <xdr:col>10</xdr:col>
                    <xdr:colOff>47625</xdr:colOff>
                    <xdr:row>88</xdr:row>
                    <xdr:rowOff>28575</xdr:rowOff>
                  </from>
                  <to>
                    <xdr:col>10</xdr:col>
                    <xdr:colOff>228600</xdr:colOff>
                    <xdr:row>89</xdr:row>
                    <xdr:rowOff>38100</xdr:rowOff>
                  </to>
                </anchor>
              </controlPr>
            </control>
          </mc:Choice>
        </mc:AlternateContent>
        <mc:AlternateContent xmlns:mc="http://schemas.openxmlformats.org/markup-compatibility/2006">
          <mc:Choice Requires="x14">
            <control shapeId="11314" r:id="rId53" name="Check Box 50">
              <controlPr locked="0" defaultSize="0" autoFill="0" autoLine="0" autoPict="0">
                <anchor moveWithCells="1">
                  <from>
                    <xdr:col>10</xdr:col>
                    <xdr:colOff>47625</xdr:colOff>
                    <xdr:row>92</xdr:row>
                    <xdr:rowOff>9525</xdr:rowOff>
                  </from>
                  <to>
                    <xdr:col>10</xdr:col>
                    <xdr:colOff>228600</xdr:colOff>
                    <xdr:row>93</xdr:row>
                    <xdr:rowOff>38100</xdr:rowOff>
                  </to>
                </anchor>
              </controlPr>
            </control>
          </mc:Choice>
        </mc:AlternateContent>
        <mc:AlternateContent xmlns:mc="http://schemas.openxmlformats.org/markup-compatibility/2006">
          <mc:Choice Requires="x14">
            <control shapeId="11315" r:id="rId54" name="Check Box 51">
              <controlPr locked="0" defaultSize="0" autoFill="0" autoLine="0" autoPict="0">
                <anchor moveWithCells="1">
                  <from>
                    <xdr:col>10</xdr:col>
                    <xdr:colOff>47625</xdr:colOff>
                    <xdr:row>96</xdr:row>
                    <xdr:rowOff>9525</xdr:rowOff>
                  </from>
                  <to>
                    <xdr:col>10</xdr:col>
                    <xdr:colOff>228600</xdr:colOff>
                    <xdr:row>97</xdr:row>
                    <xdr:rowOff>28575</xdr:rowOff>
                  </to>
                </anchor>
              </controlPr>
            </control>
          </mc:Choice>
        </mc:AlternateContent>
        <mc:AlternateContent xmlns:mc="http://schemas.openxmlformats.org/markup-compatibility/2006">
          <mc:Choice Requires="x14">
            <control shapeId="11316" r:id="rId55" name="Check Box 52">
              <controlPr locked="0" defaultSize="0" autoFill="0" autoLine="0" autoPict="0">
                <anchor moveWithCells="1">
                  <from>
                    <xdr:col>10</xdr:col>
                    <xdr:colOff>47625</xdr:colOff>
                    <xdr:row>100</xdr:row>
                    <xdr:rowOff>9525</xdr:rowOff>
                  </from>
                  <to>
                    <xdr:col>10</xdr:col>
                    <xdr:colOff>228600</xdr:colOff>
                    <xdr:row>101</xdr:row>
                    <xdr:rowOff>28575</xdr:rowOff>
                  </to>
                </anchor>
              </controlPr>
            </control>
          </mc:Choice>
        </mc:AlternateContent>
        <mc:AlternateContent xmlns:mc="http://schemas.openxmlformats.org/markup-compatibility/2006">
          <mc:Choice Requires="x14">
            <control shapeId="11317" r:id="rId56" name="Check Box 53">
              <controlPr locked="0" defaultSize="0" autoFill="0" autoLine="0" autoPict="0">
                <anchor moveWithCells="1">
                  <from>
                    <xdr:col>10</xdr:col>
                    <xdr:colOff>47625</xdr:colOff>
                    <xdr:row>104</xdr:row>
                    <xdr:rowOff>9525</xdr:rowOff>
                  </from>
                  <to>
                    <xdr:col>10</xdr:col>
                    <xdr:colOff>228600</xdr:colOff>
                    <xdr:row>105</xdr:row>
                    <xdr:rowOff>28575</xdr:rowOff>
                  </to>
                </anchor>
              </controlPr>
            </control>
          </mc:Choice>
        </mc:AlternateContent>
        <mc:AlternateContent xmlns:mc="http://schemas.openxmlformats.org/markup-compatibility/2006">
          <mc:Choice Requires="x14">
            <control shapeId="11318" r:id="rId57" name="Check Box 54">
              <controlPr locked="0" defaultSize="0" autoFill="0" autoLine="0" autoPict="0">
                <anchor moveWithCells="1">
                  <from>
                    <xdr:col>10</xdr:col>
                    <xdr:colOff>47625</xdr:colOff>
                    <xdr:row>106</xdr:row>
                    <xdr:rowOff>19050</xdr:rowOff>
                  </from>
                  <to>
                    <xdr:col>10</xdr:col>
                    <xdr:colOff>228600</xdr:colOff>
                    <xdr:row>107</xdr:row>
                    <xdr:rowOff>28575</xdr:rowOff>
                  </to>
                </anchor>
              </controlPr>
            </control>
          </mc:Choice>
        </mc:AlternateContent>
        <mc:AlternateContent xmlns:mc="http://schemas.openxmlformats.org/markup-compatibility/2006">
          <mc:Choice Requires="x14">
            <control shapeId="11319" r:id="rId58" name="Check Box 55">
              <controlPr locked="0" defaultSize="0" autoFill="0" autoLine="0" autoPict="0">
                <anchor moveWithCells="1">
                  <from>
                    <xdr:col>10</xdr:col>
                    <xdr:colOff>47625</xdr:colOff>
                    <xdr:row>84</xdr:row>
                    <xdr:rowOff>9525</xdr:rowOff>
                  </from>
                  <to>
                    <xdr:col>10</xdr:col>
                    <xdr:colOff>228600</xdr:colOff>
                    <xdr:row>85</xdr:row>
                    <xdr:rowOff>28575</xdr:rowOff>
                  </to>
                </anchor>
              </controlPr>
            </control>
          </mc:Choice>
        </mc:AlternateContent>
        <mc:AlternateContent xmlns:mc="http://schemas.openxmlformats.org/markup-compatibility/2006">
          <mc:Choice Requires="x14">
            <control shapeId="11320" r:id="rId59" name="Check Box 56">
              <controlPr locked="0" defaultSize="0" autoFill="0" autoLine="0" autoPict="0">
                <anchor moveWithCells="1">
                  <from>
                    <xdr:col>10</xdr:col>
                    <xdr:colOff>47625</xdr:colOff>
                    <xdr:row>90</xdr:row>
                    <xdr:rowOff>19050</xdr:rowOff>
                  </from>
                  <to>
                    <xdr:col>10</xdr:col>
                    <xdr:colOff>228600</xdr:colOff>
                    <xdr:row>91</xdr:row>
                    <xdr:rowOff>28575</xdr:rowOff>
                  </to>
                </anchor>
              </controlPr>
            </control>
          </mc:Choice>
        </mc:AlternateContent>
        <mc:AlternateContent xmlns:mc="http://schemas.openxmlformats.org/markup-compatibility/2006">
          <mc:Choice Requires="x14">
            <control shapeId="11321" r:id="rId60" name="Check Box 57">
              <controlPr locked="0" defaultSize="0" autoFill="0" autoLine="0" autoPict="0">
                <anchor moveWithCells="1">
                  <from>
                    <xdr:col>10</xdr:col>
                    <xdr:colOff>47625</xdr:colOff>
                    <xdr:row>110</xdr:row>
                    <xdr:rowOff>9525</xdr:rowOff>
                  </from>
                  <to>
                    <xdr:col>10</xdr:col>
                    <xdr:colOff>228600</xdr:colOff>
                    <xdr:row>111</xdr:row>
                    <xdr:rowOff>28575</xdr:rowOff>
                  </to>
                </anchor>
              </controlPr>
            </control>
          </mc:Choice>
        </mc:AlternateContent>
        <mc:AlternateContent xmlns:mc="http://schemas.openxmlformats.org/markup-compatibility/2006">
          <mc:Choice Requires="x14">
            <control shapeId="11322" r:id="rId61" name="Check Box 58">
              <controlPr locked="0" defaultSize="0" autoFill="0" autoLine="0" autoPict="0">
                <anchor moveWithCells="1">
                  <from>
                    <xdr:col>3</xdr:col>
                    <xdr:colOff>104775</xdr:colOff>
                    <xdr:row>36</xdr:row>
                    <xdr:rowOff>9525</xdr:rowOff>
                  </from>
                  <to>
                    <xdr:col>5</xdr:col>
                    <xdr:colOff>19050</xdr:colOff>
                    <xdr:row>38</xdr:row>
                    <xdr:rowOff>9525</xdr:rowOff>
                  </to>
                </anchor>
              </controlPr>
            </control>
          </mc:Choice>
        </mc:AlternateContent>
        <mc:AlternateContent xmlns:mc="http://schemas.openxmlformats.org/markup-compatibility/2006">
          <mc:Choice Requires="x14">
            <control shapeId="11323" r:id="rId62" name="Check Box 59">
              <controlPr locked="0" defaultSize="0" autoFill="0" autoLine="0" autoPict="0">
                <anchor moveWithCells="1">
                  <from>
                    <xdr:col>3</xdr:col>
                    <xdr:colOff>104775</xdr:colOff>
                    <xdr:row>37</xdr:row>
                    <xdr:rowOff>142875</xdr:rowOff>
                  </from>
                  <to>
                    <xdr:col>5</xdr:col>
                    <xdr:colOff>19050</xdr:colOff>
                    <xdr:row>39</xdr:row>
                    <xdr:rowOff>0</xdr:rowOff>
                  </to>
                </anchor>
              </controlPr>
            </control>
          </mc:Choice>
        </mc:AlternateContent>
        <mc:AlternateContent xmlns:mc="http://schemas.openxmlformats.org/markup-compatibility/2006">
          <mc:Choice Requires="x14">
            <control shapeId="11324" r:id="rId63" name="Check Box 60">
              <controlPr locked="0" defaultSize="0" autoFill="0" autoLine="0" autoPict="0">
                <anchor moveWithCells="1">
                  <from>
                    <xdr:col>3</xdr:col>
                    <xdr:colOff>104775</xdr:colOff>
                    <xdr:row>126</xdr:row>
                    <xdr:rowOff>9525</xdr:rowOff>
                  </from>
                  <to>
                    <xdr:col>5</xdr:col>
                    <xdr:colOff>19050</xdr:colOff>
                    <xdr:row>127</xdr:row>
                    <xdr:rowOff>38100</xdr:rowOff>
                  </to>
                </anchor>
              </controlPr>
            </control>
          </mc:Choice>
        </mc:AlternateContent>
        <mc:AlternateContent xmlns:mc="http://schemas.openxmlformats.org/markup-compatibility/2006">
          <mc:Choice Requires="x14">
            <control shapeId="11325" r:id="rId64" name="Check Box 61">
              <controlPr locked="0" defaultSize="0" autoFill="0" autoLine="0" autoPict="0">
                <anchor moveWithCells="1">
                  <from>
                    <xdr:col>3</xdr:col>
                    <xdr:colOff>104775</xdr:colOff>
                    <xdr:row>140</xdr:row>
                    <xdr:rowOff>9525</xdr:rowOff>
                  </from>
                  <to>
                    <xdr:col>5</xdr:col>
                    <xdr:colOff>19050</xdr:colOff>
                    <xdr:row>141</xdr:row>
                    <xdr:rowOff>28575</xdr:rowOff>
                  </to>
                </anchor>
              </controlPr>
            </control>
          </mc:Choice>
        </mc:AlternateContent>
        <mc:AlternateContent xmlns:mc="http://schemas.openxmlformats.org/markup-compatibility/2006">
          <mc:Choice Requires="x14">
            <control shapeId="11326" r:id="rId65" name="Check Box 62">
              <controlPr locked="0" defaultSize="0" autoFill="0" autoLine="0" autoPict="0">
                <anchor moveWithCells="1">
                  <from>
                    <xdr:col>3</xdr:col>
                    <xdr:colOff>104775</xdr:colOff>
                    <xdr:row>53</xdr:row>
                    <xdr:rowOff>9525</xdr:rowOff>
                  </from>
                  <to>
                    <xdr:col>5</xdr:col>
                    <xdr:colOff>19050</xdr:colOff>
                    <xdr:row>54</xdr:row>
                    <xdr:rowOff>28575</xdr:rowOff>
                  </to>
                </anchor>
              </controlPr>
            </control>
          </mc:Choice>
        </mc:AlternateContent>
        <mc:AlternateContent xmlns:mc="http://schemas.openxmlformats.org/markup-compatibility/2006">
          <mc:Choice Requires="x14">
            <control shapeId="11327" r:id="rId66" name="Check Box 63">
              <controlPr locked="0" defaultSize="0" autoFill="0" autoLine="0" autoPict="0">
                <anchor moveWithCells="1">
                  <from>
                    <xdr:col>10</xdr:col>
                    <xdr:colOff>47625</xdr:colOff>
                    <xdr:row>126</xdr:row>
                    <xdr:rowOff>9525</xdr:rowOff>
                  </from>
                  <to>
                    <xdr:col>10</xdr:col>
                    <xdr:colOff>228600</xdr:colOff>
                    <xdr:row>127</xdr:row>
                    <xdr:rowOff>28575</xdr:rowOff>
                  </to>
                </anchor>
              </controlPr>
            </control>
          </mc:Choice>
        </mc:AlternateContent>
        <mc:AlternateContent xmlns:mc="http://schemas.openxmlformats.org/markup-compatibility/2006">
          <mc:Choice Requires="x14">
            <control shapeId="11328" r:id="rId67" name="Check Box 64">
              <controlPr locked="0" defaultSize="0" autoFill="0" autoLine="0" autoPict="0">
                <anchor moveWithCells="1">
                  <from>
                    <xdr:col>10</xdr:col>
                    <xdr:colOff>47625</xdr:colOff>
                    <xdr:row>140</xdr:row>
                    <xdr:rowOff>9525</xdr:rowOff>
                  </from>
                  <to>
                    <xdr:col>10</xdr:col>
                    <xdr:colOff>228600</xdr:colOff>
                    <xdr:row>141</xdr:row>
                    <xdr:rowOff>28575</xdr:rowOff>
                  </to>
                </anchor>
              </controlPr>
            </control>
          </mc:Choice>
        </mc:AlternateContent>
        <mc:AlternateContent xmlns:mc="http://schemas.openxmlformats.org/markup-compatibility/2006">
          <mc:Choice Requires="x14">
            <control shapeId="11329" r:id="rId68" name="Check Box 65">
              <controlPr locked="0" defaultSize="0" autoFill="0" autoLine="0" autoPict="0">
                <anchor moveWithCells="1">
                  <from>
                    <xdr:col>10</xdr:col>
                    <xdr:colOff>47625</xdr:colOff>
                    <xdr:row>112</xdr:row>
                    <xdr:rowOff>19050</xdr:rowOff>
                  </from>
                  <to>
                    <xdr:col>10</xdr:col>
                    <xdr:colOff>228600</xdr:colOff>
                    <xdr:row>113</xdr:row>
                    <xdr:rowOff>28575</xdr:rowOff>
                  </to>
                </anchor>
              </controlPr>
            </control>
          </mc:Choice>
        </mc:AlternateContent>
        <mc:AlternateContent xmlns:mc="http://schemas.openxmlformats.org/markup-compatibility/2006">
          <mc:Choice Requires="x14">
            <control shapeId="11330" r:id="rId69" name="Check Box 66">
              <controlPr locked="0" defaultSize="0" autoFill="0" autoLine="0" autoPict="0">
                <anchor moveWithCells="1">
                  <from>
                    <xdr:col>10</xdr:col>
                    <xdr:colOff>47625</xdr:colOff>
                    <xdr:row>114</xdr:row>
                    <xdr:rowOff>19050</xdr:rowOff>
                  </from>
                  <to>
                    <xdr:col>10</xdr:col>
                    <xdr:colOff>228600</xdr:colOff>
                    <xdr:row>115</xdr:row>
                    <xdr:rowOff>28575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3</xdr:col>
                    <xdr:colOff>104775</xdr:colOff>
                    <xdr:row>150</xdr:row>
                    <xdr:rowOff>38100</xdr:rowOff>
                  </from>
                  <to>
                    <xdr:col>5</xdr:col>
                    <xdr:colOff>19050</xdr:colOff>
                    <xdr:row>152</xdr:row>
                    <xdr:rowOff>28575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3</xdr:col>
                    <xdr:colOff>104775</xdr:colOff>
                    <xdr:row>153</xdr:row>
                    <xdr:rowOff>0</xdr:rowOff>
                  </from>
                  <to>
                    <xdr:col>5</xdr:col>
                    <xdr:colOff>19050</xdr:colOff>
                    <xdr:row>154</xdr:row>
                    <xdr:rowOff>19050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3</xdr:col>
                    <xdr:colOff>104775</xdr:colOff>
                    <xdr:row>155</xdr:row>
                    <xdr:rowOff>9525</xdr:rowOff>
                  </from>
                  <to>
                    <xdr:col>5</xdr:col>
                    <xdr:colOff>19050</xdr:colOff>
                    <xdr:row>156</xdr:row>
                    <xdr:rowOff>38100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3</xdr:col>
                    <xdr:colOff>104775</xdr:colOff>
                    <xdr:row>157</xdr:row>
                    <xdr:rowOff>9525</xdr:rowOff>
                  </from>
                  <to>
                    <xdr:col>5</xdr:col>
                    <xdr:colOff>19050</xdr:colOff>
                    <xdr:row>158</xdr:row>
                    <xdr:rowOff>28575</xdr:rowOff>
                  </to>
                </anchor>
              </controlPr>
            </control>
          </mc:Choice>
        </mc:AlternateContent>
        <mc:AlternateContent xmlns:mc="http://schemas.openxmlformats.org/markup-compatibility/2006">
          <mc:Choice Requires="x14">
            <control shapeId="11337" r:id="rId74" name="Check Box 73">
              <controlPr defaultSize="0" autoFill="0" autoLine="0" autoPict="0">
                <anchor moveWithCells="1">
                  <from>
                    <xdr:col>4</xdr:col>
                    <xdr:colOff>0</xdr:colOff>
                    <xdr:row>169</xdr:row>
                    <xdr:rowOff>38100</xdr:rowOff>
                  </from>
                  <to>
                    <xdr:col>5</xdr:col>
                    <xdr:colOff>28575</xdr:colOff>
                    <xdr:row>171</xdr:row>
                    <xdr:rowOff>9525</xdr:rowOff>
                  </to>
                </anchor>
              </controlPr>
            </control>
          </mc:Choice>
        </mc:AlternateContent>
        <mc:AlternateContent xmlns:mc="http://schemas.openxmlformats.org/markup-compatibility/2006">
          <mc:Choice Requires="x14">
            <control shapeId="11338" r:id="rId75" name="Check Box 74">
              <controlPr defaultSize="0" autoFill="0" autoLine="0" autoPict="0">
                <anchor moveWithCells="1">
                  <from>
                    <xdr:col>3</xdr:col>
                    <xdr:colOff>104775</xdr:colOff>
                    <xdr:row>170</xdr:row>
                    <xdr:rowOff>171450</xdr:rowOff>
                  </from>
                  <to>
                    <xdr:col>5</xdr:col>
                    <xdr:colOff>28575</xdr:colOff>
                    <xdr:row>172</xdr:row>
                    <xdr:rowOff>9525</xdr:rowOff>
                  </to>
                </anchor>
              </controlPr>
            </control>
          </mc:Choice>
        </mc:AlternateContent>
        <mc:AlternateContent xmlns:mc="http://schemas.openxmlformats.org/markup-compatibility/2006">
          <mc:Choice Requires="x14">
            <control shapeId="11339" r:id="rId76" name="Check Box 75">
              <controlPr defaultSize="0" autoFill="0" autoLine="0" autoPict="0">
                <anchor moveWithCells="1">
                  <from>
                    <xdr:col>3</xdr:col>
                    <xdr:colOff>104775</xdr:colOff>
                    <xdr:row>171</xdr:row>
                    <xdr:rowOff>171450</xdr:rowOff>
                  </from>
                  <to>
                    <xdr:col>5</xdr:col>
                    <xdr:colOff>28575</xdr:colOff>
                    <xdr:row>173</xdr:row>
                    <xdr:rowOff>9525</xdr:rowOff>
                  </to>
                </anchor>
              </controlPr>
            </control>
          </mc:Choice>
        </mc:AlternateContent>
        <mc:AlternateContent xmlns:mc="http://schemas.openxmlformats.org/markup-compatibility/2006">
          <mc:Choice Requires="x14">
            <control shapeId="11340" r:id="rId77" name="Check Box 76">
              <controlPr defaultSize="0" autoFill="0" autoLine="0" autoPict="0">
                <anchor moveWithCells="1">
                  <from>
                    <xdr:col>3</xdr:col>
                    <xdr:colOff>104775</xdr:colOff>
                    <xdr:row>172</xdr:row>
                    <xdr:rowOff>180975</xdr:rowOff>
                  </from>
                  <to>
                    <xdr:col>5</xdr:col>
                    <xdr:colOff>28575</xdr:colOff>
                    <xdr:row>174</xdr:row>
                    <xdr:rowOff>19050</xdr:rowOff>
                  </to>
                </anchor>
              </controlPr>
            </control>
          </mc:Choice>
        </mc:AlternateContent>
        <mc:AlternateContent xmlns:mc="http://schemas.openxmlformats.org/markup-compatibility/2006">
          <mc:Choice Requires="x14">
            <control shapeId="11341" r:id="rId78" name="Check Box 77">
              <controlPr defaultSize="0" autoFill="0" autoLine="0" autoPict="0">
                <anchor moveWithCells="1">
                  <from>
                    <xdr:col>3</xdr:col>
                    <xdr:colOff>104775</xdr:colOff>
                    <xdr:row>159</xdr:row>
                    <xdr:rowOff>9525</xdr:rowOff>
                  </from>
                  <to>
                    <xdr:col>5</xdr:col>
                    <xdr:colOff>19050</xdr:colOff>
                    <xdr:row>160</xdr:row>
                    <xdr:rowOff>38100</xdr:rowOff>
                  </to>
                </anchor>
              </controlPr>
            </control>
          </mc:Choice>
        </mc:AlternateContent>
        <mc:AlternateContent xmlns:mc="http://schemas.openxmlformats.org/markup-compatibility/2006">
          <mc:Choice Requires="x14">
            <control shapeId="11342" r:id="rId79" name="Check Box 78">
              <controlPr locked="0" defaultSize="0" autoFill="0" autoLine="0" autoPict="0">
                <anchor moveWithCells="1">
                  <from>
                    <xdr:col>3</xdr:col>
                    <xdr:colOff>104775</xdr:colOff>
                    <xdr:row>51</xdr:row>
                    <xdr:rowOff>9525</xdr:rowOff>
                  </from>
                  <to>
                    <xdr:col>5</xdr:col>
                    <xdr:colOff>19050</xdr:colOff>
                    <xdr:row>52</xdr:row>
                    <xdr:rowOff>28575</xdr:rowOff>
                  </to>
                </anchor>
              </controlPr>
            </control>
          </mc:Choice>
        </mc:AlternateContent>
        <mc:AlternateContent xmlns:mc="http://schemas.openxmlformats.org/markup-compatibility/2006">
          <mc:Choice Requires="x14">
            <control shapeId="11343" r:id="rId80" name="Check Box 79">
              <controlPr locked="0" defaultSize="0" autoFill="0" autoLine="0" autoPict="0">
                <anchor moveWithCells="1">
                  <from>
                    <xdr:col>10</xdr:col>
                    <xdr:colOff>47625</xdr:colOff>
                    <xdr:row>51</xdr:row>
                    <xdr:rowOff>19050</xdr:rowOff>
                  </from>
                  <to>
                    <xdr:col>10</xdr:col>
                    <xdr:colOff>228600</xdr:colOff>
                    <xdr:row>52</xdr:row>
                    <xdr:rowOff>28575</xdr:rowOff>
                  </to>
                </anchor>
              </controlPr>
            </control>
          </mc:Choice>
        </mc:AlternateContent>
        <mc:AlternateContent xmlns:mc="http://schemas.openxmlformats.org/markup-compatibility/2006">
          <mc:Choice Requires="x14">
            <control shapeId="11344" r:id="rId81" name="Check Box 80">
              <controlPr locked="0" defaultSize="0" autoFill="0" autoLine="0" autoPict="0">
                <anchor moveWithCells="1">
                  <from>
                    <xdr:col>3</xdr:col>
                    <xdr:colOff>104775</xdr:colOff>
                    <xdr:row>49</xdr:row>
                    <xdr:rowOff>9525</xdr:rowOff>
                  </from>
                  <to>
                    <xdr:col>5</xdr:col>
                    <xdr:colOff>19050</xdr:colOff>
                    <xdr:row>50</xdr:row>
                    <xdr:rowOff>28575</xdr:rowOff>
                  </to>
                </anchor>
              </controlPr>
            </control>
          </mc:Choice>
        </mc:AlternateContent>
        <mc:AlternateContent xmlns:mc="http://schemas.openxmlformats.org/markup-compatibility/2006">
          <mc:Choice Requires="x14">
            <control shapeId="11345" r:id="rId82" name="Check Box 81">
              <controlPr locked="0" defaultSize="0" autoFill="0" autoLine="0" autoPict="0">
                <anchor moveWithCells="1">
                  <from>
                    <xdr:col>10</xdr:col>
                    <xdr:colOff>47625</xdr:colOff>
                    <xdr:row>49</xdr:row>
                    <xdr:rowOff>19050</xdr:rowOff>
                  </from>
                  <to>
                    <xdr:col>10</xdr:col>
                    <xdr:colOff>228600</xdr:colOff>
                    <xdr:row>50</xdr:row>
                    <xdr:rowOff>28575</xdr:rowOff>
                  </to>
                </anchor>
              </controlPr>
            </control>
          </mc:Choice>
        </mc:AlternateContent>
        <mc:AlternateContent xmlns:mc="http://schemas.openxmlformats.org/markup-compatibility/2006">
          <mc:Choice Requires="x14">
            <control shapeId="11346" r:id="rId83" name="Check Box 82">
              <controlPr locked="0" defaultSize="0" autoFill="0" autoLine="0" autoPict="0">
                <anchor moveWithCells="1">
                  <from>
                    <xdr:col>3</xdr:col>
                    <xdr:colOff>104775</xdr:colOff>
                    <xdr:row>42</xdr:row>
                    <xdr:rowOff>19050</xdr:rowOff>
                  </from>
                  <to>
                    <xdr:col>5</xdr:col>
                    <xdr:colOff>19050</xdr:colOff>
                    <xdr:row>44</xdr:row>
                    <xdr:rowOff>9525</xdr:rowOff>
                  </to>
                </anchor>
              </controlPr>
            </control>
          </mc:Choice>
        </mc:AlternateContent>
        <mc:AlternateContent xmlns:mc="http://schemas.openxmlformats.org/markup-compatibility/2006">
          <mc:Choice Requires="x14">
            <control shapeId="11347" r:id="rId84" name="Check Box 83">
              <controlPr locked="0" defaultSize="0" autoFill="0" autoLine="0" autoPict="0">
                <anchor moveWithCells="1">
                  <from>
                    <xdr:col>10</xdr:col>
                    <xdr:colOff>47625</xdr:colOff>
                    <xdr:row>42</xdr:row>
                    <xdr:rowOff>19050</xdr:rowOff>
                  </from>
                  <to>
                    <xdr:col>10</xdr:col>
                    <xdr:colOff>228600</xdr:colOff>
                    <xdr:row>44</xdr:row>
                    <xdr:rowOff>0</xdr:rowOff>
                  </to>
                </anchor>
              </controlPr>
            </control>
          </mc:Choice>
        </mc:AlternateContent>
        <mc:AlternateContent xmlns:mc="http://schemas.openxmlformats.org/markup-compatibility/2006">
          <mc:Choice Requires="x14">
            <control shapeId="11348" r:id="rId85" name="Check Box 84">
              <controlPr locked="0" defaultSize="0" autoFill="0" autoLine="0" autoPict="0">
                <anchor moveWithCells="1">
                  <from>
                    <xdr:col>3</xdr:col>
                    <xdr:colOff>104775</xdr:colOff>
                    <xdr:row>128</xdr:row>
                    <xdr:rowOff>9525</xdr:rowOff>
                  </from>
                  <to>
                    <xdr:col>5</xdr:col>
                    <xdr:colOff>19050</xdr:colOff>
                    <xdr:row>129</xdr:row>
                    <xdr:rowOff>28575</xdr:rowOff>
                  </to>
                </anchor>
              </controlPr>
            </control>
          </mc:Choice>
        </mc:AlternateContent>
        <mc:AlternateContent xmlns:mc="http://schemas.openxmlformats.org/markup-compatibility/2006">
          <mc:Choice Requires="x14">
            <control shapeId="11349" r:id="rId86" name="Check Box 85">
              <controlPr locked="0" defaultSize="0" autoFill="0" autoLine="0" autoPict="0">
                <anchor moveWithCells="1">
                  <from>
                    <xdr:col>10</xdr:col>
                    <xdr:colOff>47625</xdr:colOff>
                    <xdr:row>128</xdr:row>
                    <xdr:rowOff>9525</xdr:rowOff>
                  </from>
                  <to>
                    <xdr:col>10</xdr:col>
                    <xdr:colOff>228600</xdr:colOff>
                    <xdr:row>129</xdr:row>
                    <xdr:rowOff>28575</xdr:rowOff>
                  </to>
                </anchor>
              </controlPr>
            </control>
          </mc:Choice>
        </mc:AlternateContent>
        <mc:AlternateContent xmlns:mc="http://schemas.openxmlformats.org/markup-compatibility/2006">
          <mc:Choice Requires="x14">
            <control shapeId="11350" r:id="rId87" name="Check Box 86">
              <controlPr locked="0" defaultSize="0" autoFill="0" autoLine="0" autoPict="0">
                <anchor moveWithCells="1">
                  <from>
                    <xdr:col>3</xdr:col>
                    <xdr:colOff>104775</xdr:colOff>
                    <xdr:row>130</xdr:row>
                    <xdr:rowOff>9525</xdr:rowOff>
                  </from>
                  <to>
                    <xdr:col>5</xdr:col>
                    <xdr:colOff>19050</xdr:colOff>
                    <xdr:row>131</xdr:row>
                    <xdr:rowOff>28575</xdr:rowOff>
                  </to>
                </anchor>
              </controlPr>
            </control>
          </mc:Choice>
        </mc:AlternateContent>
        <mc:AlternateContent xmlns:mc="http://schemas.openxmlformats.org/markup-compatibility/2006">
          <mc:Choice Requires="x14">
            <control shapeId="11351" r:id="rId88" name="Check Box 87">
              <controlPr locked="0" defaultSize="0" autoFill="0" autoLine="0" autoPict="0">
                <anchor moveWithCells="1">
                  <from>
                    <xdr:col>10</xdr:col>
                    <xdr:colOff>47625</xdr:colOff>
                    <xdr:row>130</xdr:row>
                    <xdr:rowOff>9525</xdr:rowOff>
                  </from>
                  <to>
                    <xdr:col>10</xdr:col>
                    <xdr:colOff>228600</xdr:colOff>
                    <xdr:row>131</xdr:row>
                    <xdr:rowOff>28575</xdr:rowOff>
                  </to>
                </anchor>
              </controlPr>
            </control>
          </mc:Choice>
        </mc:AlternateContent>
        <mc:AlternateContent xmlns:mc="http://schemas.openxmlformats.org/markup-compatibility/2006">
          <mc:Choice Requires="x14">
            <control shapeId="11352" r:id="rId89" name="Check Box 88">
              <controlPr locked="0" defaultSize="0" autoFill="0" autoLine="0" autoPict="0">
                <anchor moveWithCells="1">
                  <from>
                    <xdr:col>3</xdr:col>
                    <xdr:colOff>104775</xdr:colOff>
                    <xdr:row>144</xdr:row>
                    <xdr:rowOff>9525</xdr:rowOff>
                  </from>
                  <to>
                    <xdr:col>5</xdr:col>
                    <xdr:colOff>19050</xdr:colOff>
                    <xdr:row>145</xdr:row>
                    <xdr:rowOff>28575</xdr:rowOff>
                  </to>
                </anchor>
              </controlPr>
            </control>
          </mc:Choice>
        </mc:AlternateContent>
        <mc:AlternateContent xmlns:mc="http://schemas.openxmlformats.org/markup-compatibility/2006">
          <mc:Choice Requires="x14">
            <control shapeId="11353" r:id="rId90" name="Check Box 89">
              <controlPr locked="0" defaultSize="0" autoFill="0" autoLine="0" autoPict="0">
                <anchor moveWithCells="1">
                  <from>
                    <xdr:col>10</xdr:col>
                    <xdr:colOff>47625</xdr:colOff>
                    <xdr:row>108</xdr:row>
                    <xdr:rowOff>19050</xdr:rowOff>
                  </from>
                  <to>
                    <xdr:col>10</xdr:col>
                    <xdr:colOff>228600</xdr:colOff>
                    <xdr:row>109</xdr:row>
                    <xdr:rowOff>28575</xdr:rowOff>
                  </to>
                </anchor>
              </controlPr>
            </control>
          </mc:Choice>
        </mc:AlternateContent>
        <mc:AlternateContent xmlns:mc="http://schemas.openxmlformats.org/markup-compatibility/2006">
          <mc:Choice Requires="x14">
            <control shapeId="11354" r:id="rId91" name="Check Box 90">
              <controlPr locked="0" defaultSize="0" autoFill="0" autoLine="0" autoPict="0">
                <anchor moveWithCells="1">
                  <from>
                    <xdr:col>3</xdr:col>
                    <xdr:colOff>104775</xdr:colOff>
                    <xdr:row>142</xdr:row>
                    <xdr:rowOff>9525</xdr:rowOff>
                  </from>
                  <to>
                    <xdr:col>5</xdr:col>
                    <xdr:colOff>19050</xdr:colOff>
                    <xdr:row>143</xdr:row>
                    <xdr:rowOff>28575</xdr:rowOff>
                  </to>
                </anchor>
              </controlPr>
            </control>
          </mc:Choice>
        </mc:AlternateContent>
        <mc:AlternateContent xmlns:mc="http://schemas.openxmlformats.org/markup-compatibility/2006">
          <mc:Choice Requires="x14">
            <control shapeId="11355" r:id="rId92" name="Check Box 91">
              <controlPr locked="0" defaultSize="0" autoFill="0" autoLine="0" autoPict="0">
                <anchor moveWithCells="1">
                  <from>
                    <xdr:col>10</xdr:col>
                    <xdr:colOff>47625</xdr:colOff>
                    <xdr:row>142</xdr:row>
                    <xdr:rowOff>9525</xdr:rowOff>
                  </from>
                  <to>
                    <xdr:col>10</xdr:col>
                    <xdr:colOff>228600</xdr:colOff>
                    <xdr:row>143</xdr:row>
                    <xdr:rowOff>28575</xdr:rowOff>
                  </to>
                </anchor>
              </controlPr>
            </control>
          </mc:Choice>
        </mc:AlternateContent>
        <mc:AlternateContent xmlns:mc="http://schemas.openxmlformats.org/markup-compatibility/2006">
          <mc:Choice Requires="x14">
            <control shapeId="11356" r:id="rId93" name="Check Box 92">
              <controlPr locked="0" defaultSize="0" autoFill="0" autoLine="0" autoPict="0">
                <anchor moveWithCells="1">
                  <from>
                    <xdr:col>3</xdr:col>
                    <xdr:colOff>104775</xdr:colOff>
                    <xdr:row>134</xdr:row>
                    <xdr:rowOff>9525</xdr:rowOff>
                  </from>
                  <to>
                    <xdr:col>5</xdr:col>
                    <xdr:colOff>19050</xdr:colOff>
                    <xdr:row>135</xdr:row>
                    <xdr:rowOff>28575</xdr:rowOff>
                  </to>
                </anchor>
              </controlPr>
            </control>
          </mc:Choice>
        </mc:AlternateContent>
        <mc:AlternateContent xmlns:mc="http://schemas.openxmlformats.org/markup-compatibility/2006">
          <mc:Choice Requires="x14">
            <control shapeId="11357" r:id="rId94" name="Check Box 93">
              <controlPr locked="0" defaultSize="0" autoFill="0" autoLine="0" autoPict="0">
                <anchor moveWithCells="1">
                  <from>
                    <xdr:col>10</xdr:col>
                    <xdr:colOff>47625</xdr:colOff>
                    <xdr:row>134</xdr:row>
                    <xdr:rowOff>9525</xdr:rowOff>
                  </from>
                  <to>
                    <xdr:col>10</xdr:col>
                    <xdr:colOff>228600</xdr:colOff>
                    <xdr:row>135</xdr:row>
                    <xdr:rowOff>28575</xdr:rowOff>
                  </to>
                </anchor>
              </controlPr>
            </control>
          </mc:Choice>
        </mc:AlternateContent>
        <mc:AlternateContent xmlns:mc="http://schemas.openxmlformats.org/markup-compatibility/2006">
          <mc:Choice Requires="x14">
            <control shapeId="11358" r:id="rId95" name="Check Box 94">
              <controlPr locked="0" defaultSize="0" autoFill="0" autoLine="0" autoPict="0">
                <anchor moveWithCells="1">
                  <from>
                    <xdr:col>3</xdr:col>
                    <xdr:colOff>104775</xdr:colOff>
                    <xdr:row>136</xdr:row>
                    <xdr:rowOff>9525</xdr:rowOff>
                  </from>
                  <to>
                    <xdr:col>5</xdr:col>
                    <xdr:colOff>19050</xdr:colOff>
                    <xdr:row>137</xdr:row>
                    <xdr:rowOff>28575</xdr:rowOff>
                  </to>
                </anchor>
              </controlPr>
            </control>
          </mc:Choice>
        </mc:AlternateContent>
        <mc:AlternateContent xmlns:mc="http://schemas.openxmlformats.org/markup-compatibility/2006">
          <mc:Choice Requires="x14">
            <control shapeId="11359" r:id="rId96" name="Check Box 95">
              <controlPr locked="0" defaultSize="0" autoFill="0" autoLine="0" autoPict="0">
                <anchor moveWithCells="1">
                  <from>
                    <xdr:col>10</xdr:col>
                    <xdr:colOff>47625</xdr:colOff>
                    <xdr:row>136</xdr:row>
                    <xdr:rowOff>9525</xdr:rowOff>
                  </from>
                  <to>
                    <xdr:col>10</xdr:col>
                    <xdr:colOff>228600</xdr:colOff>
                    <xdr:row>137</xdr:row>
                    <xdr:rowOff>28575</xdr:rowOff>
                  </to>
                </anchor>
              </controlPr>
            </control>
          </mc:Choice>
        </mc:AlternateContent>
        <mc:AlternateContent xmlns:mc="http://schemas.openxmlformats.org/markup-compatibility/2006">
          <mc:Choice Requires="x14">
            <control shapeId="11360" r:id="rId97" name="Check Box 96">
              <controlPr locked="0" defaultSize="0" autoFill="0" autoLine="0" autoPict="0">
                <anchor moveWithCells="1">
                  <from>
                    <xdr:col>3</xdr:col>
                    <xdr:colOff>104775</xdr:colOff>
                    <xdr:row>138</xdr:row>
                    <xdr:rowOff>9525</xdr:rowOff>
                  </from>
                  <to>
                    <xdr:col>5</xdr:col>
                    <xdr:colOff>19050</xdr:colOff>
                    <xdr:row>139</xdr:row>
                    <xdr:rowOff>28575</xdr:rowOff>
                  </to>
                </anchor>
              </controlPr>
            </control>
          </mc:Choice>
        </mc:AlternateContent>
        <mc:AlternateContent xmlns:mc="http://schemas.openxmlformats.org/markup-compatibility/2006">
          <mc:Choice Requires="x14">
            <control shapeId="11361" r:id="rId98" name="Check Box 97">
              <controlPr locked="0" defaultSize="0" autoFill="0" autoLine="0" autoPict="0">
                <anchor moveWithCells="1">
                  <from>
                    <xdr:col>10</xdr:col>
                    <xdr:colOff>47625</xdr:colOff>
                    <xdr:row>138</xdr:row>
                    <xdr:rowOff>9525</xdr:rowOff>
                  </from>
                  <to>
                    <xdr:col>10</xdr:col>
                    <xdr:colOff>228600</xdr:colOff>
                    <xdr:row>139</xdr:row>
                    <xdr:rowOff>28575</xdr:rowOff>
                  </to>
                </anchor>
              </controlPr>
            </control>
          </mc:Choice>
        </mc:AlternateContent>
        <mc:AlternateContent xmlns:mc="http://schemas.openxmlformats.org/markup-compatibility/2006">
          <mc:Choice Requires="x14">
            <control shapeId="11362" r:id="rId99" name="Check Box 98">
              <controlPr locked="0" defaultSize="0" autoFill="0" autoLine="0" autoPict="0">
                <anchor moveWithCells="1">
                  <from>
                    <xdr:col>3</xdr:col>
                    <xdr:colOff>104775</xdr:colOff>
                    <xdr:row>132</xdr:row>
                    <xdr:rowOff>9525</xdr:rowOff>
                  </from>
                  <to>
                    <xdr:col>5</xdr:col>
                    <xdr:colOff>19050</xdr:colOff>
                    <xdr:row>133</xdr:row>
                    <xdr:rowOff>28575</xdr:rowOff>
                  </to>
                </anchor>
              </controlPr>
            </control>
          </mc:Choice>
        </mc:AlternateContent>
        <mc:AlternateContent xmlns:mc="http://schemas.openxmlformats.org/markup-compatibility/2006">
          <mc:Choice Requires="x14">
            <control shapeId="11363" r:id="rId100" name="Check Box 99">
              <controlPr defaultSize="0" autoFill="0" autoLine="0" autoPict="0">
                <anchor moveWithCells="1">
                  <from>
                    <xdr:col>3</xdr:col>
                    <xdr:colOff>104775</xdr:colOff>
                    <xdr:row>173</xdr:row>
                    <xdr:rowOff>180975</xdr:rowOff>
                  </from>
                  <to>
                    <xdr:col>5</xdr:col>
                    <xdr:colOff>28575</xdr:colOff>
                    <xdr:row>175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F223"/>
  <sheetViews>
    <sheetView topLeftCell="D1" zoomScaleNormal="100" zoomScaleSheetLayoutView="100" zoomScalePageLayoutView="55" workbookViewId="0">
      <selection activeCell="D1" sqref="D1:P1"/>
    </sheetView>
  </sheetViews>
  <sheetFormatPr defaultRowHeight="12.75" outlineLevelRow="2" outlineLevelCol="1" x14ac:dyDescent="0.2"/>
  <cols>
    <col min="1" max="3" width="9.140625" hidden="1" customWidth="1"/>
    <col min="4" max="4" width="1.7109375" customWidth="1"/>
    <col min="5" max="6" width="2.7109375" customWidth="1"/>
    <col min="7" max="7" width="59.85546875" style="77" customWidth="1"/>
    <col min="8" max="8" width="9.42578125" style="354" hidden="1" customWidth="1"/>
    <col min="9" max="9" width="12.28515625" style="354" customWidth="1"/>
    <col min="10" max="10" width="4.28515625" style="354" customWidth="1" outlineLevel="1"/>
    <col min="11" max="11" width="4" style="354" customWidth="1"/>
    <col min="12" max="12" width="2.7109375" style="354" customWidth="1"/>
    <col min="13" max="13" width="78.5703125" style="354" customWidth="1"/>
    <col min="14" max="14" width="10.42578125" style="354" customWidth="1"/>
    <col min="15" max="15" width="10.28515625" style="354" customWidth="1"/>
    <col min="16" max="16" width="1.7109375" customWidth="1"/>
    <col min="18" max="18" width="13.7109375" customWidth="1" outlineLevel="1"/>
    <col min="19" max="19" width="14.28515625" customWidth="1" outlineLevel="1"/>
    <col min="20" max="20" width="9.5703125" customWidth="1" outlineLevel="1"/>
    <col min="21" max="22" width="9.140625" customWidth="1" outlineLevel="1"/>
    <col min="23" max="23" width="10.85546875" customWidth="1" outlineLevel="1"/>
    <col min="24" max="24" width="12.28515625" customWidth="1" outlineLevel="1"/>
    <col min="25" max="25" width="10.42578125" customWidth="1" outlineLevel="1"/>
    <col min="26" max="27" width="9.140625" customWidth="1" outlineLevel="1"/>
    <col min="28" max="28" width="12.140625" customWidth="1" outlineLevel="1"/>
    <col min="29" max="29" width="10.140625" customWidth="1" outlineLevel="1"/>
    <col min="30" max="31" width="9.140625" customWidth="1" outlineLevel="1"/>
  </cols>
  <sheetData>
    <row r="1" spans="4:31" ht="19.5" customHeight="1" x14ac:dyDescent="0.2">
      <c r="D1" s="485" t="s">
        <v>127</v>
      </c>
      <c r="E1" s="485"/>
      <c r="F1" s="485"/>
      <c r="G1" s="485"/>
      <c r="H1" s="485"/>
      <c r="I1" s="485"/>
      <c r="J1" s="485"/>
      <c r="K1" s="485"/>
      <c r="L1" s="485"/>
      <c r="M1" s="485"/>
      <c r="N1" s="485"/>
      <c r="O1" s="485"/>
      <c r="P1" s="485"/>
    </row>
    <row r="2" spans="4:31" ht="5.25" customHeight="1" outlineLevel="1" x14ac:dyDescent="0.2">
      <c r="D2" s="372"/>
      <c r="E2" s="373"/>
      <c r="F2" s="373"/>
      <c r="G2" s="373"/>
      <c r="H2" s="373"/>
      <c r="I2" s="373"/>
      <c r="J2" s="373"/>
      <c r="K2" s="373"/>
      <c r="L2" s="373"/>
      <c r="M2" s="373"/>
      <c r="N2" s="373"/>
      <c r="O2" s="373"/>
      <c r="P2" s="374"/>
    </row>
    <row r="3" spans="4:31" s="78" customFormat="1" ht="70.5" customHeight="1" outlineLevel="1" x14ac:dyDescent="0.2">
      <c r="D3" s="375"/>
      <c r="E3" s="463" t="s">
        <v>191</v>
      </c>
      <c r="F3" s="464"/>
      <c r="G3" s="464"/>
      <c r="H3" s="464"/>
      <c r="I3" s="464"/>
      <c r="J3" s="464"/>
      <c r="K3" s="464"/>
      <c r="L3" s="464"/>
      <c r="M3" s="464"/>
      <c r="N3" s="464"/>
      <c r="O3" s="464"/>
      <c r="P3" s="376"/>
    </row>
    <row r="4" spans="4:31" s="78" customFormat="1" ht="16.5" customHeight="1" outlineLevel="1" x14ac:dyDescent="0.2">
      <c r="D4" s="375"/>
      <c r="E4" s="380"/>
      <c r="F4" s="381"/>
      <c r="G4" s="381" t="s">
        <v>196</v>
      </c>
      <c r="H4" s="381"/>
      <c r="I4" s="382">
        <v>1</v>
      </c>
      <c r="J4" s="381" t="s">
        <v>197</v>
      </c>
      <c r="K4" s="381"/>
      <c r="L4" s="381"/>
      <c r="M4" s="381"/>
      <c r="N4" s="381"/>
      <c r="O4" s="381"/>
      <c r="P4" s="376"/>
    </row>
    <row r="5" spans="4:31" s="78" customFormat="1" ht="16.5" customHeight="1" outlineLevel="1" x14ac:dyDescent="0.2">
      <c r="D5" s="375"/>
      <c r="E5" s="380"/>
      <c r="F5" s="381"/>
      <c r="G5" s="381" t="s">
        <v>192</v>
      </c>
      <c r="H5" s="381"/>
      <c r="I5" s="381">
        <v>100</v>
      </c>
      <c r="J5" s="381" t="str">
        <f>TEXT(I5-75*$I$4,"0.00")&amp;" ("&amp;TEXT((I5-75*$I$4)/I5,"0.0%")&amp;")"</f>
        <v>25.00 (25.0%)</v>
      </c>
      <c r="K5" s="381"/>
      <c r="L5" s="381"/>
      <c r="M5" s="381"/>
      <c r="N5" s="381"/>
      <c r="O5" s="381"/>
      <c r="P5" s="376"/>
    </row>
    <row r="6" spans="4:31" s="78" customFormat="1" ht="16.5" customHeight="1" outlineLevel="1" x14ac:dyDescent="0.2">
      <c r="D6" s="375"/>
      <c r="E6" s="380"/>
      <c r="F6" s="381"/>
      <c r="G6" s="381" t="s">
        <v>193</v>
      </c>
      <c r="H6" s="381"/>
      <c r="I6" s="381">
        <v>100</v>
      </c>
      <c r="J6" s="381" t="str">
        <f t="shared" ref="J6" si="0">TEXT(I6-75*$I$4,"0.00")&amp;" ("&amp;TEXT((I6-75*$I$4)/I6,"0.0%")&amp;")"</f>
        <v>25.00 (25.0%)</v>
      </c>
      <c r="K6" s="381"/>
      <c r="L6" s="381"/>
      <c r="M6" s="381"/>
      <c r="N6" s="381"/>
      <c r="O6" s="381"/>
      <c r="P6" s="376"/>
    </row>
    <row r="7" spans="4:31" s="78" customFormat="1" ht="16.5" customHeight="1" outlineLevel="1" x14ac:dyDescent="0.2">
      <c r="D7" s="375"/>
      <c r="E7" s="380"/>
      <c r="F7" s="381"/>
      <c r="G7" s="381" t="s">
        <v>194</v>
      </c>
      <c r="H7" s="381"/>
      <c r="I7" s="381">
        <v>100</v>
      </c>
      <c r="J7" s="381" t="str">
        <f>TEXT(I7-100*$I$4,"0.00")&amp;" ("&amp;TEXT((I7-100*$I$4)/I7,"0.0%")&amp;")"</f>
        <v>0.00 (0.0%)</v>
      </c>
      <c r="K7" s="381"/>
      <c r="L7" s="381"/>
      <c r="M7" s="381"/>
      <c r="N7" s="381"/>
      <c r="O7" s="381"/>
      <c r="P7" s="376"/>
    </row>
    <row r="8" spans="4:31" s="78" customFormat="1" ht="16.5" customHeight="1" outlineLevel="1" x14ac:dyDescent="0.2">
      <c r="D8" s="375"/>
      <c r="E8" s="380"/>
      <c r="F8" s="381"/>
      <c r="G8" s="381" t="s">
        <v>195</v>
      </c>
      <c r="H8" s="381"/>
      <c r="I8" s="381">
        <v>100</v>
      </c>
      <c r="J8" s="381" t="str">
        <f>TEXT(I8-100*$I$4,"0.00")&amp;" ("&amp;TEXT((I8-100*$I$4)/I8,"0.0%")&amp;")"</f>
        <v>0.00 (0.0%)</v>
      </c>
      <c r="K8" s="381"/>
      <c r="L8" s="381"/>
      <c r="M8" s="381"/>
      <c r="N8" s="381"/>
      <c r="O8" s="381"/>
      <c r="P8" s="376"/>
    </row>
    <row r="9" spans="4:31" s="78" customFormat="1" ht="44.25" customHeight="1" outlineLevel="1" x14ac:dyDescent="0.2">
      <c r="D9" s="375"/>
      <c r="E9" s="439" t="s">
        <v>212</v>
      </c>
      <c r="F9" s="507" t="s">
        <v>215</v>
      </c>
      <c r="G9" s="507"/>
      <c r="H9" s="507"/>
      <c r="I9" s="507"/>
      <c r="J9" s="507"/>
      <c r="K9" s="507"/>
      <c r="L9" s="507"/>
      <c r="M9" s="507"/>
      <c r="N9" s="507"/>
      <c r="O9" s="507"/>
      <c r="P9" s="376"/>
    </row>
    <row r="10" spans="4:31" s="78" customFormat="1" ht="55.5" customHeight="1" outlineLevel="1" x14ac:dyDescent="0.2">
      <c r="D10" s="375"/>
      <c r="E10" s="439" t="s">
        <v>214</v>
      </c>
      <c r="F10" s="507" t="s">
        <v>213</v>
      </c>
      <c r="G10" s="507"/>
      <c r="H10" s="507"/>
      <c r="I10" s="507"/>
      <c r="J10" s="507"/>
      <c r="K10" s="507"/>
      <c r="L10" s="507"/>
      <c r="M10" s="507"/>
      <c r="N10" s="507"/>
      <c r="O10" s="507"/>
      <c r="P10" s="376"/>
    </row>
    <row r="11" spans="4:31" s="78" customFormat="1" ht="111.75" customHeight="1" outlineLevel="1" x14ac:dyDescent="0.2">
      <c r="D11" s="375"/>
      <c r="E11" s="507" t="s">
        <v>216</v>
      </c>
      <c r="F11" s="507"/>
      <c r="G11" s="507"/>
      <c r="H11" s="507"/>
      <c r="I11" s="507"/>
      <c r="J11" s="507"/>
      <c r="K11" s="507"/>
      <c r="L11" s="507"/>
      <c r="M11" s="507"/>
      <c r="N11" s="507"/>
      <c r="O11" s="507"/>
      <c r="P11" s="376"/>
    </row>
    <row r="12" spans="4:31" s="383" customFormat="1" ht="36" customHeight="1" outlineLevel="1" x14ac:dyDescent="0.2">
      <c r="D12" s="384"/>
      <c r="E12" s="508" t="s">
        <v>198</v>
      </c>
      <c r="F12" s="508"/>
      <c r="G12" s="508"/>
      <c r="H12" s="508"/>
      <c r="I12" s="508"/>
      <c r="J12" s="508"/>
      <c r="K12" s="508"/>
      <c r="L12" s="508"/>
      <c r="M12" s="508"/>
      <c r="N12" s="508"/>
      <c r="O12" s="508"/>
      <c r="P12" s="385"/>
    </row>
    <row r="13" spans="4:31" s="78" customFormat="1" ht="4.5" customHeight="1" outlineLevel="1" x14ac:dyDescent="0.2">
      <c r="D13" s="377"/>
      <c r="E13" s="378"/>
      <c r="F13" s="378"/>
      <c r="G13" s="378"/>
      <c r="H13" s="378"/>
      <c r="I13" s="378"/>
      <c r="J13" s="378"/>
      <c r="K13" s="378"/>
      <c r="L13" s="378"/>
      <c r="M13" s="378"/>
      <c r="N13" s="378"/>
      <c r="O13" s="378"/>
      <c r="P13" s="379"/>
    </row>
    <row r="14" spans="4:31" s="78" customFormat="1" ht="14.1" customHeight="1" x14ac:dyDescent="0.2">
      <c r="E14" s="371"/>
      <c r="F14" s="371"/>
      <c r="G14" s="371"/>
      <c r="H14" s="371"/>
      <c r="I14" s="371"/>
      <c r="J14" s="371"/>
      <c r="K14" s="371"/>
      <c r="L14" s="371"/>
      <c r="M14" s="371"/>
      <c r="N14" s="371"/>
      <c r="O14" s="371"/>
    </row>
    <row r="15" spans="4:31" ht="13.5" thickBot="1" x14ac:dyDescent="0.25"/>
    <row r="16" spans="4:31" ht="3.95" customHeight="1" x14ac:dyDescent="0.2">
      <c r="D16" s="1"/>
      <c r="E16" s="2"/>
      <c r="F16" s="2"/>
      <c r="G16" s="3"/>
      <c r="H16" s="4"/>
      <c r="I16" s="4"/>
      <c r="J16" s="4"/>
      <c r="K16" s="4"/>
      <c r="L16" s="4"/>
      <c r="M16" s="4"/>
      <c r="N16" s="4"/>
      <c r="O16" s="4"/>
      <c r="P16" s="5"/>
      <c r="R16" s="1"/>
      <c r="S16" s="2"/>
      <c r="T16" s="2"/>
      <c r="U16" s="2"/>
      <c r="V16" s="2"/>
      <c r="W16" s="2"/>
      <c r="X16" s="2"/>
      <c r="Y16" s="2"/>
      <c r="Z16" s="2"/>
      <c r="AA16" s="2"/>
      <c r="AB16" s="2"/>
      <c r="AC16" s="2"/>
      <c r="AD16" s="2"/>
      <c r="AE16" s="5"/>
    </row>
    <row r="17" spans="1:31" s="10" customFormat="1" ht="28.5" thickBot="1" x14ac:dyDescent="0.45">
      <c r="D17" s="363"/>
      <c r="E17" s="364" t="s">
        <v>189</v>
      </c>
      <c r="F17" s="365"/>
      <c r="G17" s="366"/>
      <c r="H17" s="367"/>
      <c r="I17" s="367"/>
      <c r="J17" s="367"/>
      <c r="K17" s="367"/>
      <c r="L17" s="367"/>
      <c r="M17" s="367"/>
      <c r="N17" s="8"/>
      <c r="O17"/>
      <c r="P17" s="9"/>
      <c r="R17" s="401" t="s">
        <v>199</v>
      </c>
      <c r="S17" s="402"/>
      <c r="T17" s="402"/>
      <c r="U17" s="402"/>
      <c r="V17" s="402"/>
      <c r="W17" s="402"/>
      <c r="X17" s="402"/>
      <c r="Y17" s="402"/>
      <c r="Z17" s="402"/>
      <c r="AA17" s="402"/>
      <c r="AB17" s="402"/>
      <c r="AC17" s="402"/>
      <c r="AD17" s="402"/>
      <c r="AE17" s="403"/>
    </row>
    <row r="18" spans="1:31" s="10" customFormat="1" ht="3.95" customHeight="1" x14ac:dyDescent="0.3">
      <c r="D18" s="363"/>
      <c r="E18" s="368"/>
      <c r="F18" s="365"/>
      <c r="G18" s="366"/>
      <c r="H18" s="367"/>
      <c r="I18" s="367"/>
      <c r="J18" s="367"/>
      <c r="K18" s="367"/>
      <c r="L18" s="367"/>
      <c r="M18" s="367"/>
      <c r="N18" s="8"/>
      <c r="O18" s="8"/>
      <c r="P18" s="9"/>
      <c r="R18" s="386"/>
      <c r="S18" s="387"/>
      <c r="T18" s="387"/>
      <c r="U18" s="387"/>
      <c r="V18" s="387"/>
      <c r="W18" s="386"/>
      <c r="X18" s="387"/>
      <c r="Y18" s="387"/>
      <c r="Z18" s="387"/>
      <c r="AA18" s="388"/>
      <c r="AB18" s="387"/>
      <c r="AC18" s="387"/>
      <c r="AD18" s="387"/>
      <c r="AE18" s="388"/>
    </row>
    <row r="19" spans="1:31" s="10" customFormat="1" ht="20.25" x14ac:dyDescent="0.3">
      <c r="D19" s="363"/>
      <c r="E19" s="369"/>
      <c r="F19" s="365"/>
      <c r="G19" s="366"/>
      <c r="H19" s="367"/>
      <c r="I19" s="367"/>
      <c r="J19" s="367"/>
      <c r="K19" s="367"/>
      <c r="L19" s="367"/>
      <c r="M19" s="367"/>
      <c r="N19" s="8"/>
      <c r="O19" s="8"/>
      <c r="P19" s="9"/>
      <c r="R19" s="6" t="s">
        <v>200</v>
      </c>
      <c r="S19" s="7"/>
      <c r="T19" s="7"/>
      <c r="U19" s="7"/>
      <c r="V19" s="7"/>
      <c r="W19" s="6" t="s">
        <v>206</v>
      </c>
      <c r="X19" s="7"/>
      <c r="Y19" s="7"/>
      <c r="Z19" s="7"/>
      <c r="AA19" s="9"/>
      <c r="AB19" s="7" t="s">
        <v>209</v>
      </c>
      <c r="AC19" s="7"/>
      <c r="AD19" s="7"/>
      <c r="AE19" s="9"/>
    </row>
    <row r="20" spans="1:31" ht="3.95" customHeight="1" thickBot="1" x14ac:dyDescent="0.3">
      <c r="D20" s="11"/>
      <c r="E20" s="12"/>
      <c r="F20" s="13"/>
      <c r="G20" s="14"/>
      <c r="H20" s="94"/>
      <c r="I20" s="94"/>
      <c r="J20" s="94"/>
      <c r="K20" s="94"/>
      <c r="L20" s="94"/>
      <c r="M20" s="94"/>
      <c r="N20" s="94"/>
      <c r="O20" s="94"/>
      <c r="P20" s="15"/>
      <c r="R20" s="11"/>
      <c r="S20" s="13"/>
      <c r="T20" s="13"/>
      <c r="U20" s="13"/>
      <c r="V20" s="13"/>
      <c r="W20" s="11"/>
      <c r="X20" s="13"/>
      <c r="Y20" s="13"/>
      <c r="Z20" s="13"/>
      <c r="AA20" s="15"/>
      <c r="AB20" s="13"/>
      <c r="AC20" s="13"/>
      <c r="AD20" s="13"/>
      <c r="AE20" s="15"/>
    </row>
    <row r="21" spans="1:31" ht="3.95" customHeight="1" x14ac:dyDescent="0.2">
      <c r="D21" s="16"/>
      <c r="E21" s="17"/>
      <c r="F21" s="17"/>
      <c r="G21" s="18"/>
      <c r="H21" s="19"/>
      <c r="I21" s="167"/>
      <c r="J21" s="294"/>
      <c r="K21" s="210"/>
      <c r="L21" s="20"/>
      <c r="M21" s="20"/>
      <c r="N21" s="191"/>
      <c r="O21" s="166" t="s">
        <v>119</v>
      </c>
      <c r="P21" s="21"/>
      <c r="R21" s="210"/>
      <c r="S21" s="20"/>
      <c r="T21" s="20"/>
      <c r="U21" s="20"/>
      <c r="V21" s="20"/>
      <c r="W21" s="210"/>
      <c r="X21" s="20"/>
      <c r="Y21" s="20"/>
      <c r="Z21" s="20"/>
      <c r="AA21" s="191"/>
      <c r="AB21" s="20"/>
      <c r="AC21" s="20"/>
      <c r="AD21" s="20"/>
      <c r="AE21" s="191"/>
    </row>
    <row r="22" spans="1:31" s="23" customFormat="1" ht="19.7" customHeight="1" x14ac:dyDescent="0.2">
      <c r="D22" s="22"/>
      <c r="E22" s="486" t="s">
        <v>0</v>
      </c>
      <c r="F22" s="486"/>
      <c r="G22" s="487"/>
      <c r="H22" s="488" t="s">
        <v>71</v>
      </c>
      <c r="I22" s="489" t="s">
        <v>70</v>
      </c>
      <c r="J22" s="295"/>
      <c r="K22" s="490" t="s">
        <v>72</v>
      </c>
      <c r="L22" s="491"/>
      <c r="M22" s="491"/>
      <c r="N22" s="492"/>
      <c r="O22" s="493" t="s">
        <v>93</v>
      </c>
      <c r="P22" s="494"/>
      <c r="R22" s="497" t="s">
        <v>201</v>
      </c>
      <c r="S22" s="498"/>
      <c r="T22" s="489" t="s">
        <v>210</v>
      </c>
      <c r="U22" s="500"/>
      <c r="V22" s="500"/>
      <c r="W22" s="497" t="s">
        <v>208</v>
      </c>
      <c r="X22" s="498"/>
      <c r="Y22" s="489" t="s">
        <v>210</v>
      </c>
      <c r="Z22" s="500"/>
      <c r="AA22" s="501"/>
      <c r="AB22" s="336" t="s">
        <v>207</v>
      </c>
      <c r="AC22" s="489" t="s">
        <v>210</v>
      </c>
      <c r="AD22" s="500"/>
      <c r="AE22" s="501"/>
    </row>
    <row r="23" spans="1:31" s="23" customFormat="1" ht="19.7" customHeight="1" x14ac:dyDescent="0.2">
      <c r="A23" s="147" t="s">
        <v>90</v>
      </c>
      <c r="B23" s="147" t="s">
        <v>91</v>
      </c>
      <c r="C23" s="147"/>
      <c r="D23" s="22"/>
      <c r="E23" s="486"/>
      <c r="F23" s="486"/>
      <c r="G23" s="487"/>
      <c r="H23" s="488"/>
      <c r="I23" s="489"/>
      <c r="J23" s="296" t="s">
        <v>190</v>
      </c>
      <c r="K23" s="495" t="s">
        <v>74</v>
      </c>
      <c r="L23" s="496"/>
      <c r="M23" s="496"/>
      <c r="N23" s="235" t="s">
        <v>1</v>
      </c>
      <c r="O23" s="493"/>
      <c r="P23" s="494"/>
      <c r="R23" s="389" t="s">
        <v>128</v>
      </c>
      <c r="S23" s="390" t="s">
        <v>202</v>
      </c>
      <c r="T23" s="390" t="s">
        <v>204</v>
      </c>
      <c r="U23" s="390" t="s">
        <v>203</v>
      </c>
      <c r="V23" s="391" t="s">
        <v>205</v>
      </c>
      <c r="W23" s="389" t="s">
        <v>128</v>
      </c>
      <c r="X23" s="390" t="s">
        <v>202</v>
      </c>
      <c r="Y23" s="390" t="s">
        <v>204</v>
      </c>
      <c r="Z23" s="390" t="s">
        <v>203</v>
      </c>
      <c r="AA23" s="391" t="s">
        <v>205</v>
      </c>
      <c r="AB23" s="389" t="s">
        <v>202</v>
      </c>
      <c r="AC23" s="390" t="s">
        <v>204</v>
      </c>
      <c r="AD23" s="390" t="s">
        <v>203</v>
      </c>
      <c r="AE23" s="391" t="s">
        <v>205</v>
      </c>
    </row>
    <row r="24" spans="1:31" s="23" customFormat="1" ht="2.1" customHeight="1" thickBot="1" x14ac:dyDescent="0.25">
      <c r="A24" s="148"/>
      <c r="B24" s="148"/>
      <c r="C24" s="148"/>
      <c r="D24" s="24"/>
      <c r="E24" s="25"/>
      <c r="F24" s="26"/>
      <c r="G24" s="26"/>
      <c r="H24" s="27"/>
      <c r="I24" s="81"/>
      <c r="J24" s="297"/>
      <c r="K24" s="211"/>
      <c r="L24" s="28"/>
      <c r="M24" s="28"/>
      <c r="N24" s="236"/>
      <c r="O24" s="28"/>
      <c r="P24" s="29"/>
      <c r="R24" s="392"/>
      <c r="S24" s="27"/>
      <c r="T24" s="27"/>
      <c r="U24" s="27"/>
      <c r="V24" s="236"/>
      <c r="W24" s="392"/>
      <c r="X24" s="27"/>
      <c r="Y24" s="27"/>
      <c r="Z24" s="27"/>
      <c r="AA24" s="236"/>
      <c r="AB24" s="392"/>
      <c r="AC24" s="27"/>
      <c r="AD24" s="27"/>
      <c r="AE24" s="236"/>
    </row>
    <row r="25" spans="1:31" ht="3.75" customHeight="1" x14ac:dyDescent="0.2">
      <c r="A25" s="149"/>
      <c r="B25" s="149"/>
      <c r="C25" s="149"/>
      <c r="D25" s="11"/>
      <c r="E25" s="13"/>
      <c r="F25" s="13"/>
      <c r="G25" s="14"/>
      <c r="H25" s="30"/>
      <c r="I25" s="70"/>
      <c r="J25" s="298"/>
      <c r="K25" s="192"/>
      <c r="L25" s="94"/>
      <c r="M25" s="94"/>
      <c r="N25" s="237"/>
      <c r="O25" s="209"/>
      <c r="P25" s="15"/>
      <c r="R25" s="393"/>
      <c r="S25" s="30"/>
      <c r="T25" s="30"/>
      <c r="U25" s="30"/>
      <c r="V25" s="237"/>
      <c r="W25" s="393"/>
      <c r="X25" s="30"/>
      <c r="Y25" s="30"/>
      <c r="Z25" s="30"/>
      <c r="AA25" s="237"/>
      <c r="AB25" s="393"/>
      <c r="AC25" s="30"/>
      <c r="AD25" s="30"/>
      <c r="AE25" s="237"/>
    </row>
    <row r="26" spans="1:31" s="35" customFormat="1" ht="14.25" customHeight="1" x14ac:dyDescent="0.2">
      <c r="A26" s="150"/>
      <c r="B26" s="150"/>
      <c r="C26" s="150"/>
      <c r="D26" s="31"/>
      <c r="E26" s="104" t="s">
        <v>94</v>
      </c>
      <c r="F26" s="104"/>
      <c r="G26" s="33"/>
      <c r="H26" s="100"/>
      <c r="I26" s="168"/>
      <c r="J26" s="299"/>
      <c r="K26" s="212"/>
      <c r="L26" s="351"/>
      <c r="M26" s="351"/>
      <c r="N26" s="238"/>
      <c r="O26" s="179" t="str">
        <f>IF(A26=FALSE,"",I26+IF(B26=TRUE,N26,0))</f>
        <v/>
      </c>
      <c r="P26" s="34"/>
      <c r="R26" s="394"/>
      <c r="S26" s="395"/>
      <c r="T26" s="395"/>
      <c r="U26" s="395"/>
      <c r="V26" s="396"/>
      <c r="W26" s="400"/>
      <c r="X26" s="395"/>
      <c r="Y26" s="395"/>
      <c r="Z26" s="395"/>
      <c r="AA26" s="396"/>
      <c r="AB26" s="400"/>
      <c r="AC26" s="395"/>
      <c r="AD26" s="395"/>
      <c r="AE26" s="396"/>
    </row>
    <row r="27" spans="1:31" ht="12.75" customHeight="1" x14ac:dyDescent="0.2">
      <c r="A27" s="149"/>
      <c r="B27" s="149"/>
      <c r="C27" s="149"/>
      <c r="D27" s="11"/>
      <c r="E27" s="107"/>
      <c r="F27" s="476" t="s">
        <v>95</v>
      </c>
      <c r="G27" s="476"/>
      <c r="H27" s="42"/>
      <c r="I27" s="169"/>
      <c r="J27" s="300"/>
      <c r="K27" s="213"/>
      <c r="L27" s="351"/>
      <c r="M27" s="351"/>
      <c r="N27" s="239"/>
      <c r="O27" s="180"/>
      <c r="P27" s="15"/>
      <c r="R27" s="397"/>
      <c r="S27" s="398"/>
      <c r="T27" s="398"/>
      <c r="U27" s="398"/>
      <c r="V27" s="399"/>
      <c r="W27" s="397"/>
      <c r="X27" s="398"/>
      <c r="Y27" s="398"/>
      <c r="Z27" s="398"/>
      <c r="AA27" s="399"/>
      <c r="AB27" s="397"/>
      <c r="AC27" s="398"/>
      <c r="AD27" s="398"/>
      <c r="AE27" s="399"/>
    </row>
    <row r="28" spans="1:31" ht="3.95" customHeight="1" x14ac:dyDescent="0.2">
      <c r="A28" s="149"/>
      <c r="B28" s="149"/>
      <c r="C28" s="149"/>
      <c r="D28" s="11"/>
      <c r="E28" s="13"/>
      <c r="F28" s="13"/>
      <c r="G28" s="14"/>
      <c r="H28" s="42"/>
      <c r="I28" s="169"/>
      <c r="J28" s="298"/>
      <c r="K28" s="192"/>
      <c r="L28" s="94"/>
      <c r="M28" s="94"/>
      <c r="N28" s="237"/>
      <c r="O28" s="209"/>
      <c r="P28" s="15"/>
      <c r="R28" s="397"/>
      <c r="S28" s="398"/>
      <c r="T28" s="398"/>
      <c r="U28" s="398"/>
      <c r="V28" s="399"/>
      <c r="W28" s="397"/>
      <c r="X28" s="398"/>
      <c r="Y28" s="398"/>
      <c r="Z28" s="398"/>
      <c r="AA28" s="399"/>
      <c r="AB28" s="397"/>
      <c r="AC28" s="398"/>
      <c r="AD28" s="398"/>
      <c r="AE28" s="399"/>
    </row>
    <row r="29" spans="1:31" ht="15.95" customHeight="1" x14ac:dyDescent="0.2">
      <c r="A29" s="149" t="b">
        <v>0</v>
      </c>
      <c r="B29" s="149" t="b">
        <f>A29</f>
        <v>0</v>
      </c>
      <c r="C29" s="149"/>
      <c r="D29" s="11"/>
      <c r="E29" s="13"/>
      <c r="F29" s="129" t="s">
        <v>96</v>
      </c>
      <c r="G29" s="14"/>
      <c r="H29" s="164">
        <v>0</v>
      </c>
      <c r="I29" s="259">
        <v>350</v>
      </c>
      <c r="J29" s="300"/>
      <c r="K29" s="213"/>
      <c r="L29" s="353" t="s">
        <v>233</v>
      </c>
      <c r="M29" s="353"/>
      <c r="N29" s="240"/>
      <c r="O29" s="95" t="str">
        <f>IF(A29=FALSE,"",I29+IF(B29=TRUE,N29,0))</f>
        <v/>
      </c>
      <c r="P29" s="15"/>
      <c r="R29" s="412">
        <f>'OpenSites &amp; VGM Cost Estimator'!$I20*'OpenSites &amp; VGM Cost Estimator'!$A20</f>
        <v>0</v>
      </c>
      <c r="S29" s="404">
        <f>R29*$I$4</f>
        <v>0</v>
      </c>
      <c r="T29" s="404">
        <f>I29*$A29</f>
        <v>0</v>
      </c>
      <c r="U29" s="404">
        <f>T29-S29</f>
        <v>0</v>
      </c>
      <c r="V29" s="418">
        <f>IFERROR(U29/T29,0)</f>
        <v>0</v>
      </c>
      <c r="W29" s="414"/>
      <c r="X29" s="404"/>
      <c r="Y29" s="404"/>
      <c r="Z29" s="404"/>
      <c r="AA29" s="418"/>
      <c r="AB29" s="405">
        <f>SUM(S29,X29)</f>
        <v>0</v>
      </c>
      <c r="AC29" s="404">
        <f>SUM(T29,Y29)</f>
        <v>0</v>
      </c>
      <c r="AD29" s="404">
        <f>AC29-AB29</f>
        <v>0</v>
      </c>
      <c r="AE29" s="418">
        <f>IFERROR(AD29/AC29,0)</f>
        <v>0</v>
      </c>
    </row>
    <row r="30" spans="1:31" ht="15.95" customHeight="1" x14ac:dyDescent="0.2">
      <c r="A30" s="149"/>
      <c r="B30" s="149"/>
      <c r="C30" s="149"/>
      <c r="D30" s="11"/>
      <c r="E30" s="13"/>
      <c r="F30" s="13"/>
      <c r="G30" s="355" t="s">
        <v>113</v>
      </c>
      <c r="H30" s="42"/>
      <c r="I30" s="170"/>
      <c r="J30" s="300"/>
      <c r="K30" s="213"/>
      <c r="L30" s="355"/>
      <c r="M30" s="355"/>
      <c r="N30" s="239"/>
      <c r="O30" s="180"/>
      <c r="P30" s="15"/>
      <c r="R30" s="412"/>
      <c r="S30" s="404"/>
      <c r="T30" s="404"/>
      <c r="U30" s="404"/>
      <c r="V30" s="418"/>
      <c r="W30" s="414"/>
      <c r="X30" s="404"/>
      <c r="Y30" s="404"/>
      <c r="Z30" s="404"/>
      <c r="AA30" s="418"/>
      <c r="AB30" s="405"/>
      <c r="AC30" s="404"/>
      <c r="AD30" s="404"/>
      <c r="AE30" s="418"/>
    </row>
    <row r="31" spans="1:31" ht="15.95" customHeight="1" x14ac:dyDescent="0.2">
      <c r="A31" s="149" t="b">
        <v>0</v>
      </c>
      <c r="B31" s="149" t="b">
        <f>A31</f>
        <v>0</v>
      </c>
      <c r="C31" s="149" t="str">
        <f>IF(AND(A31,A33),"ALERT","")</f>
        <v/>
      </c>
      <c r="D31" s="11"/>
      <c r="E31" s="13"/>
      <c r="F31" s="102" t="s">
        <v>129</v>
      </c>
      <c r="G31" s="14"/>
      <c r="H31" s="164">
        <v>0</v>
      </c>
      <c r="I31" s="251">
        <v>300</v>
      </c>
      <c r="J31" s="300"/>
      <c r="K31" s="213"/>
      <c r="L31" s="353" t="s">
        <v>234</v>
      </c>
      <c r="M31" s="353"/>
      <c r="N31" s="240"/>
      <c r="O31" s="95" t="str">
        <f>IF(A31=FALSE,"",I31+IF(B31=TRUE,N31,0))</f>
        <v/>
      </c>
      <c r="P31" s="15"/>
      <c r="R31" s="412">
        <f>'OpenSites &amp; VGM Cost Estimator'!$I22*'OpenSites &amp; VGM Cost Estimator'!$A22</f>
        <v>0</v>
      </c>
      <c r="S31" s="404">
        <f>R31*$I$4</f>
        <v>0</v>
      </c>
      <c r="T31" s="404">
        <f>I31*$A31</f>
        <v>0</v>
      </c>
      <c r="U31" s="404">
        <f>T31-S31</f>
        <v>0</v>
      </c>
      <c r="V31" s="418">
        <f>IFERROR(U31/T31,0)</f>
        <v>0</v>
      </c>
      <c r="W31" s="414"/>
      <c r="X31" s="404"/>
      <c r="Y31" s="404"/>
      <c r="Z31" s="404"/>
      <c r="AA31" s="418"/>
      <c r="AB31" s="405">
        <f>SUM(S31,X31)</f>
        <v>0</v>
      </c>
      <c r="AC31" s="404">
        <f>SUM(T31,Y31)</f>
        <v>0</v>
      </c>
      <c r="AD31" s="404">
        <f>AC31-AB31</f>
        <v>0</v>
      </c>
      <c r="AE31" s="418">
        <f>IFERROR(AD31/AC31,0)</f>
        <v>0</v>
      </c>
    </row>
    <row r="32" spans="1:31" ht="15.95" customHeight="1" x14ac:dyDescent="0.2">
      <c r="A32" s="149"/>
      <c r="B32" s="149"/>
      <c r="C32" s="149"/>
      <c r="D32" s="11"/>
      <c r="E32" s="13"/>
      <c r="F32" s="85"/>
      <c r="G32" s="355" t="s">
        <v>114</v>
      </c>
      <c r="H32" s="42"/>
      <c r="I32" s="169"/>
      <c r="J32" s="300"/>
      <c r="K32" s="213"/>
      <c r="L32" s="355"/>
      <c r="M32" s="355"/>
      <c r="N32" s="239"/>
      <c r="O32" s="180"/>
      <c r="P32" s="15"/>
      <c r="R32" s="412"/>
      <c r="S32" s="404"/>
      <c r="T32" s="404"/>
      <c r="U32" s="404"/>
      <c r="V32" s="418"/>
      <c r="W32" s="414"/>
      <c r="X32" s="404"/>
      <c r="Y32" s="404"/>
      <c r="Z32" s="404"/>
      <c r="AA32" s="418"/>
      <c r="AB32" s="405"/>
      <c r="AC32" s="404"/>
      <c r="AD32" s="404"/>
      <c r="AE32" s="418"/>
    </row>
    <row r="33" spans="1:31" ht="15.95" customHeight="1" x14ac:dyDescent="0.2">
      <c r="A33" s="149" t="b">
        <v>0</v>
      </c>
      <c r="B33" s="149" t="b">
        <f>A33</f>
        <v>0</v>
      </c>
      <c r="C33" s="149"/>
      <c r="D33" s="11"/>
      <c r="E33" s="13"/>
      <c r="F33" s="129" t="s">
        <v>130</v>
      </c>
      <c r="G33" s="14"/>
      <c r="H33" s="164">
        <v>0</v>
      </c>
      <c r="I33" s="251">
        <v>600</v>
      </c>
      <c r="J33" s="300"/>
      <c r="K33" s="213"/>
      <c r="L33" s="353" t="s">
        <v>235</v>
      </c>
      <c r="M33" s="353"/>
      <c r="N33" s="240"/>
      <c r="O33" s="95" t="str">
        <f>IF(A33=FALSE,"",I33+IF(B33=TRUE,N33,0))</f>
        <v/>
      </c>
      <c r="P33" s="15"/>
      <c r="R33" s="412">
        <f>'OpenSites &amp; VGM Cost Estimator'!$I24*'OpenSites &amp; VGM Cost Estimator'!$A24</f>
        <v>0</v>
      </c>
      <c r="S33" s="404">
        <f>R33*$I$4</f>
        <v>0</v>
      </c>
      <c r="T33" s="404">
        <f>I33*$A33</f>
        <v>0</v>
      </c>
      <c r="U33" s="404">
        <f>T33-S33</f>
        <v>0</v>
      </c>
      <c r="V33" s="418">
        <f>IFERROR(U33/T33,0)</f>
        <v>0</v>
      </c>
      <c r="W33" s="414"/>
      <c r="X33" s="404"/>
      <c r="Y33" s="404"/>
      <c r="Z33" s="404"/>
      <c r="AA33" s="418"/>
      <c r="AB33" s="405">
        <f>SUM(S33,X33)</f>
        <v>0</v>
      </c>
      <c r="AC33" s="404">
        <f>SUM(T33,Y33)</f>
        <v>0</v>
      </c>
      <c r="AD33" s="404">
        <f>AC33-AB33</f>
        <v>0</v>
      </c>
      <c r="AE33" s="418">
        <f>IFERROR(AD33/AC33,0)</f>
        <v>0</v>
      </c>
    </row>
    <row r="34" spans="1:31" ht="15.95" customHeight="1" x14ac:dyDescent="0.2">
      <c r="A34" s="149"/>
      <c r="B34" s="149"/>
      <c r="C34" s="149"/>
      <c r="D34" s="11"/>
      <c r="E34" s="13"/>
      <c r="F34" s="13"/>
      <c r="G34" s="355" t="s">
        <v>115</v>
      </c>
      <c r="H34" s="42"/>
      <c r="I34" s="170"/>
      <c r="J34" s="300"/>
      <c r="K34" s="213"/>
      <c r="L34" s="355"/>
      <c r="M34" s="355"/>
      <c r="N34" s="239"/>
      <c r="O34" s="180"/>
      <c r="P34" s="15"/>
      <c r="R34" s="412"/>
      <c r="S34" s="404"/>
      <c r="T34" s="404"/>
      <c r="U34" s="404"/>
      <c r="V34" s="418"/>
      <c r="W34" s="414"/>
      <c r="X34" s="404"/>
      <c r="Y34" s="404"/>
      <c r="Z34" s="404"/>
      <c r="AA34" s="418"/>
      <c r="AB34" s="405"/>
      <c r="AC34" s="404"/>
      <c r="AD34" s="404"/>
      <c r="AE34" s="418"/>
    </row>
    <row r="35" spans="1:31" ht="3.95" customHeight="1" thickBot="1" x14ac:dyDescent="0.25">
      <c r="A35" s="149"/>
      <c r="B35" s="149"/>
      <c r="C35" s="149"/>
      <c r="D35" s="11"/>
      <c r="E35" s="13"/>
      <c r="F35" s="13"/>
      <c r="G35" s="14"/>
      <c r="H35" s="42"/>
      <c r="I35" s="171"/>
      <c r="J35" s="301"/>
      <c r="K35" s="214"/>
      <c r="L35" s="43"/>
      <c r="M35" s="43"/>
      <c r="N35" s="241"/>
      <c r="O35" s="181"/>
      <c r="P35" s="15"/>
      <c r="R35" s="412"/>
      <c r="S35" s="404"/>
      <c r="T35" s="404"/>
      <c r="U35" s="404"/>
      <c r="V35" s="418"/>
      <c r="W35" s="414"/>
      <c r="X35" s="404"/>
      <c r="Y35" s="404"/>
      <c r="Z35" s="404"/>
      <c r="AA35" s="418"/>
      <c r="AB35" s="405"/>
      <c r="AC35" s="404"/>
      <c r="AD35" s="404"/>
      <c r="AE35" s="418"/>
    </row>
    <row r="36" spans="1:31" ht="3.75" customHeight="1" x14ac:dyDescent="0.2">
      <c r="A36" s="149"/>
      <c r="B36" s="149"/>
      <c r="C36" s="149"/>
      <c r="D36" s="1"/>
      <c r="E36" s="2"/>
      <c r="F36" s="2"/>
      <c r="G36" s="3"/>
      <c r="H36" s="44"/>
      <c r="I36" s="172"/>
      <c r="J36" s="302"/>
      <c r="K36" s="215"/>
      <c r="L36" s="4"/>
      <c r="M36" s="4"/>
      <c r="N36" s="242"/>
      <c r="O36" s="182"/>
      <c r="P36" s="5"/>
      <c r="R36" s="412"/>
      <c r="S36" s="404"/>
      <c r="T36" s="404"/>
      <c r="U36" s="404"/>
      <c r="V36" s="418"/>
      <c r="W36" s="414"/>
      <c r="X36" s="404"/>
      <c r="Y36" s="404"/>
      <c r="Z36" s="404"/>
      <c r="AA36" s="418"/>
      <c r="AB36" s="405"/>
      <c r="AC36" s="404"/>
      <c r="AD36" s="404"/>
      <c r="AE36" s="418"/>
    </row>
    <row r="37" spans="1:31" s="35" customFormat="1" ht="14.25" customHeight="1" x14ac:dyDescent="0.2">
      <c r="A37" s="150" t="b">
        <v>0</v>
      </c>
      <c r="B37" s="150" t="b">
        <v>0</v>
      </c>
      <c r="C37" s="150"/>
      <c r="D37" s="31"/>
      <c r="E37" s="98"/>
      <c r="F37" s="98" t="s">
        <v>2</v>
      </c>
      <c r="G37" s="99"/>
      <c r="H37" s="145"/>
      <c r="I37" s="258">
        <v>600</v>
      </c>
      <c r="J37" s="299">
        <v>4</v>
      </c>
      <c r="K37" s="212"/>
      <c r="L37" s="477" t="str">
        <f>"OpenSites Standard Template Setup: Allow "&amp;IF(J37=4,"½ day",IF(J37=8,"1 day",IF(J37=12,"1½ days",IF(J37=16,"2 days",IF(J37=20,"2½ days",IF(J37=24,"3 days",J37&amp;" hour"&amp;IF(J37&lt;&gt;1,"s","")))))))&amp;" to implement an averagely complex design. Very simple designs may require less effort; complex designs / multiple templates require more."</f>
        <v>OpenSites Standard Template Setup: Allow ½ day to implement an averagely complex design. Very simple designs may require less effort; complex designs / multiple templates require more.</v>
      </c>
      <c r="M37" s="477"/>
      <c r="N37" s="238">
        <f>J37*75</f>
        <v>300</v>
      </c>
      <c r="O37" s="179" t="str">
        <f>IF(A37,I37+IF(B37=TRUE,N37,0),"")</f>
        <v/>
      </c>
      <c r="P37" s="34"/>
      <c r="R37" s="412">
        <f>IFERROR('OpenSites &amp; VGM Cost Estimator'!$I28*'OpenSites &amp; VGM Cost Estimator'!$A28,0)</f>
        <v>0</v>
      </c>
      <c r="S37" s="404">
        <f>R37*$I$4</f>
        <v>0</v>
      </c>
      <c r="T37" s="404">
        <f>I37*$A37</f>
        <v>0</v>
      </c>
      <c r="U37" s="404">
        <f>T37-S37</f>
        <v>0</v>
      </c>
      <c r="V37" s="418">
        <f>IFERROR(U37/T37,0)</f>
        <v>0</v>
      </c>
      <c r="W37" s="414">
        <f>'OpenSites &amp; VGM Cost Estimator'!$N28*'OpenSites &amp; VGM Cost Estimator'!$B28</f>
        <v>0</v>
      </c>
      <c r="X37" s="404">
        <f>W37*$I$4</f>
        <v>0</v>
      </c>
      <c r="Y37" s="404">
        <f>N37*$B37</f>
        <v>0</v>
      </c>
      <c r="Z37" s="404">
        <f>Y37-X37</f>
        <v>0</v>
      </c>
      <c r="AA37" s="418">
        <f>IFERROR(Z37/Y37,0)</f>
        <v>0</v>
      </c>
      <c r="AB37" s="405">
        <f>SUM(S37,X37)</f>
        <v>0</v>
      </c>
      <c r="AC37" s="404">
        <f>SUM(T37,Y37)</f>
        <v>0</v>
      </c>
      <c r="AD37" s="404">
        <f>AC37-AB37</f>
        <v>0</v>
      </c>
      <c r="AE37" s="418">
        <f>IFERROR(AD37/AC37,0)</f>
        <v>0</v>
      </c>
    </row>
    <row r="38" spans="1:31" ht="12.75" customHeight="1" x14ac:dyDescent="0.2">
      <c r="A38" s="149" t="b">
        <f>A37</f>
        <v>0</v>
      </c>
      <c r="B38" s="149" t="b">
        <f t="shared" ref="B38:B42" si="1">B37</f>
        <v>0</v>
      </c>
      <c r="C38" s="149" t="str">
        <f>IF(OR(AND(A37,SUM(IF(C39,1,0),IF(C40,1,0),IF(C41,1,0),IF(C42,1,0))&lt;&gt;1),AND(SUM(IF(C39,1,0),IF(C40,1,0),IF(C41,1,0),IF(C42,1,0))=1,NOT(A37))),"ALERT","")</f>
        <v/>
      </c>
      <c r="D38" s="11"/>
      <c r="E38" s="13"/>
      <c r="F38" s="41" t="s">
        <v>3</v>
      </c>
      <c r="G38" s="14"/>
      <c r="H38" s="42"/>
      <c r="I38" s="169"/>
      <c r="J38" s="300"/>
      <c r="K38" s="213"/>
      <c r="L38" s="477"/>
      <c r="M38" s="477"/>
      <c r="N38" s="239"/>
      <c r="O38" s="180"/>
      <c r="P38" s="15"/>
      <c r="R38" s="412"/>
      <c r="S38" s="404"/>
      <c r="T38" s="404"/>
      <c r="U38" s="404"/>
      <c r="V38" s="418"/>
      <c r="W38" s="414"/>
      <c r="X38" s="404"/>
      <c r="Y38" s="404"/>
      <c r="Z38" s="404"/>
      <c r="AA38" s="418"/>
      <c r="AB38" s="405"/>
      <c r="AC38" s="404"/>
      <c r="AD38" s="404"/>
      <c r="AE38" s="418"/>
    </row>
    <row r="39" spans="1:31" ht="12.75" customHeight="1" x14ac:dyDescent="0.2">
      <c r="A39" s="149" t="b">
        <f>IF(AND($A$37,C39),TRUE,FALSE)</f>
        <v>0</v>
      </c>
      <c r="B39" s="149" t="b">
        <f t="shared" si="1"/>
        <v>0</v>
      </c>
      <c r="C39" s="149" t="b">
        <v>0</v>
      </c>
      <c r="D39" s="11"/>
      <c r="E39" s="256"/>
      <c r="F39" s="13"/>
      <c r="G39" s="254"/>
      <c r="H39" s="42">
        <v>1</v>
      </c>
      <c r="I39" s="169"/>
      <c r="J39" s="300"/>
      <c r="K39" s="213"/>
      <c r="L39" s="355"/>
      <c r="M39" s="478" t="s">
        <v>132</v>
      </c>
      <c r="N39" s="239"/>
      <c r="O39" s="180"/>
      <c r="P39" s="15"/>
      <c r="R39" s="412"/>
      <c r="S39" s="404"/>
      <c r="T39" s="404"/>
      <c r="U39" s="404"/>
      <c r="V39" s="418"/>
      <c r="W39" s="414"/>
      <c r="X39" s="404"/>
      <c r="Y39" s="404"/>
      <c r="Z39" s="404"/>
      <c r="AA39" s="418"/>
      <c r="AB39" s="405"/>
      <c r="AC39" s="404"/>
      <c r="AD39" s="404"/>
      <c r="AE39" s="418"/>
    </row>
    <row r="40" spans="1:31" ht="12.75" customHeight="1" x14ac:dyDescent="0.2">
      <c r="A40" s="149" t="b">
        <f t="shared" ref="A40:A42" si="2">IF(AND($A$37,C40),TRUE,FALSE)</f>
        <v>0</v>
      </c>
      <c r="B40" s="149" t="b">
        <f>B38</f>
        <v>0</v>
      </c>
      <c r="C40" s="149" t="b">
        <v>0</v>
      </c>
      <c r="D40" s="11"/>
      <c r="E40" s="256"/>
      <c r="F40" s="13"/>
      <c r="G40" s="254"/>
      <c r="H40" s="42">
        <v>2</v>
      </c>
      <c r="I40" s="169"/>
      <c r="J40" s="300"/>
      <c r="K40" s="213"/>
      <c r="L40" s="355"/>
      <c r="M40" s="478"/>
      <c r="N40" s="239"/>
      <c r="O40" s="180"/>
      <c r="P40" s="15"/>
      <c r="R40" s="412"/>
      <c r="S40" s="404"/>
      <c r="T40" s="404"/>
      <c r="U40" s="404"/>
      <c r="V40" s="418"/>
      <c r="W40" s="414"/>
      <c r="X40" s="404"/>
      <c r="Y40" s="404"/>
      <c r="Z40" s="404"/>
      <c r="AA40" s="418"/>
      <c r="AB40" s="405"/>
      <c r="AC40" s="404"/>
      <c r="AD40" s="404"/>
      <c r="AE40" s="418"/>
    </row>
    <row r="41" spans="1:31" ht="12.75" customHeight="1" x14ac:dyDescent="0.2">
      <c r="A41" s="149" t="b">
        <f t="shared" si="2"/>
        <v>0</v>
      </c>
      <c r="B41" s="149" t="b">
        <f>B39</f>
        <v>0</v>
      </c>
      <c r="C41" s="149" t="b">
        <v>0</v>
      </c>
      <c r="D41" s="11"/>
      <c r="E41" s="256"/>
      <c r="F41" s="13"/>
      <c r="G41" s="254"/>
      <c r="H41" s="42">
        <v>3</v>
      </c>
      <c r="I41" s="169"/>
      <c r="J41" s="300"/>
      <c r="K41" s="213"/>
      <c r="L41" s="355"/>
      <c r="M41" s="478"/>
      <c r="N41" s="239"/>
      <c r="O41" s="180"/>
      <c r="P41" s="15"/>
      <c r="R41" s="412"/>
      <c r="S41" s="404"/>
      <c r="T41" s="404"/>
      <c r="U41" s="404"/>
      <c r="V41" s="418"/>
      <c r="W41" s="414"/>
      <c r="X41" s="404"/>
      <c r="Y41" s="404"/>
      <c r="Z41" s="404"/>
      <c r="AA41" s="418"/>
      <c r="AB41" s="405"/>
      <c r="AC41" s="404"/>
      <c r="AD41" s="404"/>
      <c r="AE41" s="418"/>
    </row>
    <row r="42" spans="1:31" x14ac:dyDescent="0.2">
      <c r="A42" s="149" t="b">
        <f t="shared" si="2"/>
        <v>0</v>
      </c>
      <c r="B42" s="149" t="b">
        <f t="shared" si="1"/>
        <v>0</v>
      </c>
      <c r="C42" s="149" t="b">
        <v>0</v>
      </c>
      <c r="D42" s="11"/>
      <c r="E42" s="256"/>
      <c r="F42" s="253"/>
      <c r="G42" s="255"/>
      <c r="H42" s="42">
        <v>3</v>
      </c>
      <c r="I42" s="169"/>
      <c r="J42" s="300"/>
      <c r="K42" s="213"/>
      <c r="L42" s="355"/>
      <c r="M42" s="478"/>
      <c r="N42" s="239"/>
      <c r="O42" s="180"/>
      <c r="P42" s="15"/>
      <c r="R42" s="412"/>
      <c r="S42" s="404"/>
      <c r="T42" s="404"/>
      <c r="U42" s="404"/>
      <c r="V42" s="418"/>
      <c r="W42" s="414"/>
      <c r="X42" s="404"/>
      <c r="Y42" s="404"/>
      <c r="Z42" s="404"/>
      <c r="AA42" s="418"/>
      <c r="AB42" s="405"/>
      <c r="AC42" s="404"/>
      <c r="AD42" s="404"/>
      <c r="AE42" s="418"/>
    </row>
    <row r="43" spans="1:31" ht="3.95" customHeight="1" thickBot="1" x14ac:dyDescent="0.25">
      <c r="A43" s="149"/>
      <c r="B43" s="149"/>
      <c r="C43" s="149"/>
      <c r="D43" s="11"/>
      <c r="E43" s="13"/>
      <c r="F43" s="13"/>
      <c r="G43" s="14"/>
      <c r="H43" s="42"/>
      <c r="I43" s="171"/>
      <c r="J43" s="303"/>
      <c r="K43" s="216"/>
      <c r="L43" s="146"/>
      <c r="M43" s="43"/>
      <c r="N43" s="241"/>
      <c r="O43" s="181"/>
      <c r="P43" s="15"/>
      <c r="R43" s="412"/>
      <c r="S43" s="404"/>
      <c r="T43" s="404"/>
      <c r="U43" s="404"/>
      <c r="V43" s="418"/>
      <c r="W43" s="414"/>
      <c r="X43" s="404"/>
      <c r="Y43" s="404"/>
      <c r="Z43" s="404"/>
      <c r="AA43" s="418"/>
      <c r="AB43" s="405"/>
      <c r="AC43" s="404"/>
      <c r="AD43" s="404"/>
      <c r="AE43" s="418"/>
    </row>
    <row r="44" spans="1:31" ht="3.75" customHeight="1" x14ac:dyDescent="0.2">
      <c r="A44" s="149"/>
      <c r="B44" s="149"/>
      <c r="C44" s="149"/>
      <c r="D44" s="1"/>
      <c r="E44" s="2"/>
      <c r="F44" s="2"/>
      <c r="G44" s="3"/>
      <c r="H44" s="44"/>
      <c r="I44" s="172"/>
      <c r="J44" s="302"/>
      <c r="K44" s="215"/>
      <c r="L44" s="4"/>
      <c r="M44" s="4"/>
      <c r="N44" s="242"/>
      <c r="O44" s="182"/>
      <c r="P44" s="5"/>
      <c r="R44" s="412"/>
      <c r="S44" s="404"/>
      <c r="T44" s="404"/>
      <c r="U44" s="404"/>
      <c r="V44" s="418"/>
      <c r="W44" s="414"/>
      <c r="X44" s="404"/>
      <c r="Y44" s="404"/>
      <c r="Z44" s="404"/>
      <c r="AA44" s="418"/>
      <c r="AB44" s="405"/>
      <c r="AC44" s="404"/>
      <c r="AD44" s="404"/>
      <c r="AE44" s="418"/>
    </row>
    <row r="45" spans="1:31" x14ac:dyDescent="0.2">
      <c r="A45" s="149"/>
      <c r="B45" s="149"/>
      <c r="C45" s="149"/>
      <c r="D45" s="11"/>
      <c r="E45" s="32" t="s">
        <v>133</v>
      </c>
      <c r="F45" s="13"/>
      <c r="G45" s="14"/>
      <c r="H45" s="42"/>
      <c r="I45" s="173"/>
      <c r="J45" s="298"/>
      <c r="K45" s="192"/>
      <c r="L45" s="94"/>
      <c r="M45" s="94"/>
      <c r="N45" s="237"/>
      <c r="O45" s="209"/>
      <c r="P45" s="15"/>
      <c r="R45" s="412"/>
      <c r="S45" s="404"/>
      <c r="T45" s="404"/>
      <c r="U45" s="404"/>
      <c r="V45" s="418"/>
      <c r="W45" s="414"/>
      <c r="X45" s="404"/>
      <c r="Y45" s="404"/>
      <c r="Z45" s="404"/>
      <c r="AA45" s="418"/>
      <c r="AB45" s="405"/>
      <c r="AC45" s="404"/>
      <c r="AD45" s="404"/>
      <c r="AE45" s="418"/>
    </row>
    <row r="46" spans="1:31" ht="3.95" customHeight="1" x14ac:dyDescent="0.2">
      <c r="A46" s="149"/>
      <c r="B46" s="149"/>
      <c r="C46" s="149"/>
      <c r="D46" s="11"/>
      <c r="E46" s="32"/>
      <c r="F46" s="13"/>
      <c r="G46" s="14"/>
      <c r="H46" s="42"/>
      <c r="I46" s="173"/>
      <c r="J46" s="298"/>
      <c r="K46" s="192"/>
      <c r="L46" s="94"/>
      <c r="M46" s="94"/>
      <c r="N46" s="237"/>
      <c r="O46" s="209"/>
      <c r="P46" s="15"/>
      <c r="R46" s="412"/>
      <c r="S46" s="404"/>
      <c r="T46" s="404"/>
      <c r="U46" s="404"/>
      <c r="V46" s="418"/>
      <c r="W46" s="414"/>
      <c r="X46" s="404"/>
      <c r="Y46" s="404"/>
      <c r="Z46" s="404"/>
      <c r="AA46" s="418"/>
      <c r="AB46" s="405"/>
      <c r="AC46" s="404"/>
      <c r="AD46" s="404"/>
      <c r="AE46" s="418"/>
    </row>
    <row r="47" spans="1:31" ht="14.1" customHeight="1" x14ac:dyDescent="0.2">
      <c r="A47" s="155" t="b">
        <v>0</v>
      </c>
      <c r="B47" s="149" t="b">
        <f>A47</f>
        <v>0</v>
      </c>
      <c r="C47" s="149" t="str">
        <f>IF(AND(A47,A48),"ALERT","")</f>
        <v/>
      </c>
      <c r="D47" s="122"/>
      <c r="E47" s="123"/>
      <c r="F47" s="260" t="s">
        <v>134</v>
      </c>
      <c r="G47" s="124"/>
      <c r="H47" s="145"/>
      <c r="I47" s="173">
        <v>0</v>
      </c>
      <c r="J47" s="304"/>
      <c r="K47" s="217"/>
      <c r="L47" s="125"/>
      <c r="M47" s="125"/>
      <c r="N47" s="243"/>
      <c r="O47" s="183" t="str">
        <f>IF(A47=FALSE,"",I47+IF(B47=TRUE,N47,0))</f>
        <v/>
      </c>
      <c r="P47" s="127"/>
      <c r="R47" s="412">
        <v>0</v>
      </c>
      <c r="S47" s="404">
        <f t="shared" ref="S47:S48" si="3">R47*$I$4</f>
        <v>0</v>
      </c>
      <c r="T47" s="404">
        <f t="shared" ref="T47:T48" si="4">I47*$A47</f>
        <v>0</v>
      </c>
      <c r="U47" s="404">
        <f t="shared" ref="U47:U48" si="5">T47-S47</f>
        <v>0</v>
      </c>
      <c r="V47" s="418">
        <f t="shared" ref="V47:V48" si="6">IFERROR(U47/T47,0)</f>
        <v>0</v>
      </c>
      <c r="W47" s="414">
        <f>'OpenSites &amp; VGM Cost Estimator'!$N38*'OpenSites &amp; VGM Cost Estimator'!$B38</f>
        <v>0</v>
      </c>
      <c r="X47" s="404">
        <f t="shared" ref="X47:X48" si="7">W47*$I$4</f>
        <v>0</v>
      </c>
      <c r="Y47" s="404">
        <f t="shared" ref="Y47:Y48" si="8">N47*$B47</f>
        <v>0</v>
      </c>
      <c r="Z47" s="404">
        <f t="shared" ref="Z47:Z48" si="9">Y47-X47</f>
        <v>0</v>
      </c>
      <c r="AA47" s="418">
        <f t="shared" ref="AA47:AA48" si="10">IFERROR(Z47/Y47,0)</f>
        <v>0</v>
      </c>
      <c r="AB47" s="405">
        <f t="shared" ref="AB47:AB48" si="11">SUM(S47,X47)</f>
        <v>0</v>
      </c>
      <c r="AC47" s="404">
        <f t="shared" ref="AC47:AC48" si="12">SUM(T47,Y47)</f>
        <v>0</v>
      </c>
      <c r="AD47" s="404">
        <f t="shared" ref="AD47:AD48" si="13">AC47-AB47</f>
        <v>0</v>
      </c>
      <c r="AE47" s="418">
        <f t="shared" ref="AE47:AE48" si="14">IFERROR(AD47/AC47,0)</f>
        <v>0</v>
      </c>
    </row>
    <row r="48" spans="1:31" ht="14.1" customHeight="1" x14ac:dyDescent="0.2">
      <c r="A48" s="149" t="b">
        <v>0</v>
      </c>
      <c r="B48" s="149" t="b">
        <f>A48</f>
        <v>0</v>
      </c>
      <c r="C48" s="149"/>
      <c r="D48" s="122"/>
      <c r="E48" s="128"/>
      <c r="F48" s="128" t="s">
        <v>4</v>
      </c>
      <c r="G48" s="124"/>
      <c r="H48" s="145"/>
      <c r="I48" s="173">
        <v>100</v>
      </c>
      <c r="J48" s="304"/>
      <c r="K48" s="217"/>
      <c r="L48" s="125"/>
      <c r="M48" s="125"/>
      <c r="N48" s="243"/>
      <c r="O48" s="183" t="str">
        <f>IF(A48=FALSE,"",I48+IF(B48=TRUE,N48,0))</f>
        <v/>
      </c>
      <c r="P48" s="127"/>
      <c r="R48" s="412">
        <v>0</v>
      </c>
      <c r="S48" s="404">
        <f t="shared" si="3"/>
        <v>0</v>
      </c>
      <c r="T48" s="404">
        <f t="shared" si="4"/>
        <v>0</v>
      </c>
      <c r="U48" s="404">
        <f t="shared" si="5"/>
        <v>0</v>
      </c>
      <c r="V48" s="418">
        <f t="shared" si="6"/>
        <v>0</v>
      </c>
      <c r="W48" s="414">
        <f>'OpenSites &amp; VGM Cost Estimator'!$N39*'OpenSites &amp; VGM Cost Estimator'!$B39</f>
        <v>0</v>
      </c>
      <c r="X48" s="404">
        <f t="shared" si="7"/>
        <v>0</v>
      </c>
      <c r="Y48" s="404">
        <f t="shared" si="8"/>
        <v>0</v>
      </c>
      <c r="Z48" s="404">
        <f t="shared" si="9"/>
        <v>0</v>
      </c>
      <c r="AA48" s="418">
        <f t="shared" si="10"/>
        <v>0</v>
      </c>
      <c r="AB48" s="405">
        <f t="shared" si="11"/>
        <v>0</v>
      </c>
      <c r="AC48" s="404">
        <f t="shared" si="12"/>
        <v>0</v>
      </c>
      <c r="AD48" s="404">
        <f t="shared" si="13"/>
        <v>0</v>
      </c>
      <c r="AE48" s="418">
        <f t="shared" si="14"/>
        <v>0</v>
      </c>
    </row>
    <row r="49" spans="1:31" ht="3.95" customHeight="1" thickBot="1" x14ac:dyDescent="0.25">
      <c r="A49" s="149"/>
      <c r="B49" s="149"/>
      <c r="C49" s="149"/>
      <c r="D49" s="45"/>
      <c r="E49" s="46"/>
      <c r="F49" s="46"/>
      <c r="G49" s="47"/>
      <c r="H49" s="48"/>
      <c r="I49" s="174"/>
      <c r="J49" s="305"/>
      <c r="K49" s="193"/>
      <c r="L49" s="49"/>
      <c r="M49" s="49"/>
      <c r="N49" s="244"/>
      <c r="O49" s="184"/>
      <c r="P49" s="50"/>
      <c r="R49" s="412"/>
      <c r="S49" s="404"/>
      <c r="T49" s="404"/>
      <c r="U49" s="404"/>
      <c r="V49" s="418"/>
      <c r="W49" s="414"/>
      <c r="X49" s="404"/>
      <c r="Y49" s="404"/>
      <c r="Z49" s="404"/>
      <c r="AA49" s="418"/>
      <c r="AB49" s="405"/>
      <c r="AC49" s="404"/>
      <c r="AD49" s="404"/>
      <c r="AE49" s="418"/>
    </row>
    <row r="50" spans="1:31" ht="3.95" customHeight="1" x14ac:dyDescent="0.2">
      <c r="A50" s="149"/>
      <c r="B50" s="149"/>
      <c r="C50" s="149"/>
      <c r="D50" s="11"/>
      <c r="E50" s="13"/>
      <c r="F50" s="13"/>
      <c r="G50" s="14"/>
      <c r="H50" s="42"/>
      <c r="I50" s="173"/>
      <c r="J50" s="298"/>
      <c r="K50" s="192"/>
      <c r="L50" s="94"/>
      <c r="M50" s="94"/>
      <c r="N50" s="237"/>
      <c r="O50" s="209"/>
      <c r="P50" s="15"/>
      <c r="R50" s="412"/>
      <c r="S50" s="404"/>
      <c r="T50" s="404"/>
      <c r="U50" s="404"/>
      <c r="V50" s="418"/>
      <c r="W50" s="414"/>
      <c r="X50" s="404"/>
      <c r="Y50" s="404"/>
      <c r="Z50" s="404"/>
      <c r="AA50" s="418"/>
      <c r="AB50" s="405"/>
      <c r="AC50" s="404"/>
      <c r="AD50" s="404"/>
      <c r="AE50" s="418"/>
    </row>
    <row r="51" spans="1:31" x14ac:dyDescent="0.2">
      <c r="A51" s="149"/>
      <c r="B51" s="149"/>
      <c r="C51" s="149"/>
      <c r="D51" s="11"/>
      <c r="E51" s="32" t="s">
        <v>146</v>
      </c>
      <c r="F51" s="13"/>
      <c r="G51" s="14"/>
      <c r="H51" s="42"/>
      <c r="I51" s="173"/>
      <c r="J51" s="298"/>
      <c r="K51" s="192"/>
      <c r="L51" s="94"/>
      <c r="M51" s="94"/>
      <c r="N51" s="237"/>
      <c r="O51" s="209"/>
      <c r="P51" s="15"/>
      <c r="R51" s="412"/>
      <c r="S51" s="404"/>
      <c r="T51" s="404"/>
      <c r="U51" s="404"/>
      <c r="V51" s="418"/>
      <c r="W51" s="414"/>
      <c r="X51" s="404"/>
      <c r="Y51" s="404"/>
      <c r="Z51" s="404"/>
      <c r="AA51" s="418"/>
      <c r="AB51" s="405"/>
      <c r="AC51" s="404"/>
      <c r="AD51" s="404"/>
      <c r="AE51" s="418"/>
    </row>
    <row r="52" spans="1:31" ht="3.95" customHeight="1" x14ac:dyDescent="0.2">
      <c r="A52" s="149"/>
      <c r="B52" s="149"/>
      <c r="C52" s="149"/>
      <c r="D52" s="11"/>
      <c r="E52" s="32"/>
      <c r="F52" s="13"/>
      <c r="G52" s="14"/>
      <c r="H52" s="42"/>
      <c r="I52" s="173"/>
      <c r="J52" s="298"/>
      <c r="K52" s="192"/>
      <c r="L52" s="94"/>
      <c r="M52" s="94"/>
      <c r="N52" s="237"/>
      <c r="O52" s="209"/>
      <c r="P52" s="15"/>
      <c r="R52" s="412"/>
      <c r="S52" s="404"/>
      <c r="T52" s="404"/>
      <c r="U52" s="404"/>
      <c r="V52" s="418"/>
      <c r="W52" s="414"/>
      <c r="X52" s="404"/>
      <c r="Y52" s="404"/>
      <c r="Z52" s="404"/>
      <c r="AA52" s="418"/>
      <c r="AB52" s="405"/>
      <c r="AC52" s="404"/>
      <c r="AD52" s="404"/>
      <c r="AE52" s="418"/>
    </row>
    <row r="53" spans="1:31" ht="14.1" customHeight="1" x14ac:dyDescent="0.2">
      <c r="A53" s="155" t="b">
        <v>0</v>
      </c>
      <c r="B53" s="149" t="b">
        <v>0</v>
      </c>
      <c r="C53" s="149"/>
      <c r="D53" s="122"/>
      <c r="E53" s="123"/>
      <c r="F53" s="260" t="str">
        <f>IF(OR(C39,C40),"Single language",IF(C41,"Up to 3 languages",IF(C42,"Unlimited languages","Single Language")))</f>
        <v>Single Language</v>
      </c>
      <c r="G53" s="124"/>
      <c r="H53" s="145"/>
      <c r="I53" s="173">
        <v>100</v>
      </c>
      <c r="J53" s="306">
        <v>1</v>
      </c>
      <c r="K53" s="220"/>
      <c r="L53" s="353" t="s">
        <v>147</v>
      </c>
      <c r="M53" s="353"/>
      <c r="N53" s="240">
        <v>50</v>
      </c>
      <c r="O53" s="95" t="str">
        <f>IF(OR(C42,C41),IF(A53=FALSE,"",I53+IF(B53=TRUE,N53,0)),"")</f>
        <v/>
      </c>
      <c r="P53" s="15"/>
      <c r="R53" s="412">
        <v>0</v>
      </c>
      <c r="S53" s="404">
        <f t="shared" ref="S53" si="15">R53*$I$4</f>
        <v>0</v>
      </c>
      <c r="T53" s="404">
        <f t="shared" ref="T53" si="16">I53*$A53</f>
        <v>0</v>
      </c>
      <c r="U53" s="404">
        <f t="shared" ref="U53" si="17">T53-S53</f>
        <v>0</v>
      </c>
      <c r="V53" s="418">
        <f t="shared" ref="V53" si="18">IFERROR(U53/T53,0)</f>
        <v>0</v>
      </c>
      <c r="W53" s="414">
        <f>'OpenSites &amp; VGM Cost Estimator'!$N44*'OpenSites &amp; VGM Cost Estimator'!$B44</f>
        <v>0</v>
      </c>
      <c r="X53" s="404">
        <f>W53*$I$4</f>
        <v>0</v>
      </c>
      <c r="Y53" s="404">
        <f>N53*$B53</f>
        <v>0</v>
      </c>
      <c r="Z53" s="404">
        <f>Y53-X53</f>
        <v>0</v>
      </c>
      <c r="AA53" s="418">
        <f>IFERROR(Z53/Y53,0)</f>
        <v>0</v>
      </c>
      <c r="AB53" s="405">
        <f t="shared" ref="AB53" si="19">SUM(S53,X53)</f>
        <v>0</v>
      </c>
      <c r="AC53" s="404">
        <f t="shared" ref="AC53" si="20">SUM(T53,Y53)</f>
        <v>0</v>
      </c>
      <c r="AD53" s="404">
        <f t="shared" ref="AD53" si="21">AC53-AB53</f>
        <v>0</v>
      </c>
      <c r="AE53" s="418">
        <f t="shared" ref="AE53" si="22">IFERROR(AD53/AC53,0)</f>
        <v>0</v>
      </c>
    </row>
    <row r="54" spans="1:31" ht="3.95" customHeight="1" thickBot="1" x14ac:dyDescent="0.25">
      <c r="A54" s="149"/>
      <c r="B54" s="149"/>
      <c r="C54" s="149"/>
      <c r="D54" s="45"/>
      <c r="E54" s="46"/>
      <c r="F54" s="46"/>
      <c r="G54" s="47"/>
      <c r="H54" s="48"/>
      <c r="I54" s="174"/>
      <c r="J54" s="305"/>
      <c r="K54" s="193"/>
      <c r="L54" s="49"/>
      <c r="M54" s="49"/>
      <c r="N54" s="244"/>
      <c r="O54" s="184"/>
      <c r="P54" s="50"/>
      <c r="R54" s="412"/>
      <c r="S54" s="404"/>
      <c r="T54" s="404"/>
      <c r="U54" s="404"/>
      <c r="V54" s="418"/>
      <c r="W54" s="414"/>
      <c r="X54" s="404"/>
      <c r="Y54" s="404"/>
      <c r="Z54" s="404"/>
      <c r="AA54" s="418"/>
      <c r="AB54" s="405"/>
      <c r="AC54" s="404"/>
      <c r="AD54" s="404"/>
      <c r="AE54" s="418"/>
    </row>
    <row r="55" spans="1:31" ht="3.95" customHeight="1" x14ac:dyDescent="0.2">
      <c r="A55" s="149"/>
      <c r="B55" s="149"/>
      <c r="C55" s="149"/>
      <c r="D55" s="11"/>
      <c r="E55" s="13"/>
      <c r="F55" s="13"/>
      <c r="G55" s="14"/>
      <c r="H55" s="42"/>
      <c r="I55" s="173"/>
      <c r="J55" s="298"/>
      <c r="K55" s="192"/>
      <c r="L55" s="94"/>
      <c r="M55" s="94"/>
      <c r="N55" s="237"/>
      <c r="O55" s="209"/>
      <c r="P55" s="15"/>
      <c r="R55" s="412"/>
      <c r="S55" s="404"/>
      <c r="T55" s="404"/>
      <c r="U55" s="404"/>
      <c r="V55" s="418"/>
      <c r="W55" s="414"/>
      <c r="X55" s="404"/>
      <c r="Y55" s="404"/>
      <c r="Z55" s="404"/>
      <c r="AA55" s="418"/>
      <c r="AB55" s="405"/>
      <c r="AC55" s="404"/>
      <c r="AD55" s="404"/>
      <c r="AE55" s="418"/>
    </row>
    <row r="56" spans="1:31" x14ac:dyDescent="0.2">
      <c r="A56" s="149"/>
      <c r="B56" s="149"/>
      <c r="C56" s="149"/>
      <c r="D56" s="11"/>
      <c r="E56" s="32" t="s">
        <v>141</v>
      </c>
      <c r="F56" s="13"/>
      <c r="G56" s="14"/>
      <c r="H56" s="42"/>
      <c r="I56" s="173"/>
      <c r="J56" s="298"/>
      <c r="K56" s="192"/>
      <c r="L56" s="94"/>
      <c r="M56" s="94"/>
      <c r="N56" s="237"/>
      <c r="O56" s="209"/>
      <c r="P56" s="15"/>
      <c r="R56" s="412"/>
      <c r="S56" s="404"/>
      <c r="T56" s="404"/>
      <c r="U56" s="404"/>
      <c r="V56" s="418"/>
      <c r="W56" s="414"/>
      <c r="X56" s="404"/>
      <c r="Y56" s="404"/>
      <c r="Z56" s="404"/>
      <c r="AA56" s="418"/>
      <c r="AB56" s="405"/>
      <c r="AC56" s="404"/>
      <c r="AD56" s="404"/>
      <c r="AE56" s="418"/>
    </row>
    <row r="57" spans="1:31" s="56" customFormat="1" ht="12.75" customHeight="1" x14ac:dyDescent="0.2">
      <c r="A57" s="151"/>
      <c r="B57" s="151"/>
      <c r="C57" s="151"/>
      <c r="D57" s="52"/>
      <c r="E57" s="41"/>
      <c r="F57" s="476" t="s">
        <v>69</v>
      </c>
      <c r="G57" s="476"/>
      <c r="H57" s="53"/>
      <c r="I57" s="178"/>
      <c r="J57" s="307"/>
      <c r="K57" s="223"/>
      <c r="L57" s="54"/>
      <c r="M57" s="54"/>
      <c r="N57" s="250"/>
      <c r="O57" s="189"/>
      <c r="P57" s="55"/>
      <c r="R57" s="502" t="s">
        <v>211</v>
      </c>
      <c r="S57" s="503"/>
      <c r="T57" s="406"/>
      <c r="U57" s="406"/>
      <c r="V57" s="419"/>
      <c r="W57" s="415"/>
      <c r="X57" s="406"/>
      <c r="Y57" s="406"/>
      <c r="Z57" s="406"/>
      <c r="AA57" s="419"/>
      <c r="AB57" s="407"/>
      <c r="AC57" s="406"/>
      <c r="AD57" s="406"/>
      <c r="AE57" s="419"/>
    </row>
    <row r="58" spans="1:31" ht="3.95" customHeight="1" x14ac:dyDescent="0.2">
      <c r="A58" s="149"/>
      <c r="B58" s="149"/>
      <c r="C58" s="149"/>
      <c r="D58" s="11"/>
      <c r="E58" s="32"/>
      <c r="F58" s="13"/>
      <c r="G58" s="14"/>
      <c r="H58" s="42"/>
      <c r="I58" s="173"/>
      <c r="J58" s="298"/>
      <c r="K58" s="192"/>
      <c r="L58" s="94"/>
      <c r="M58" s="94"/>
      <c r="N58" s="237"/>
      <c r="O58" s="209"/>
      <c r="P58" s="15"/>
      <c r="R58" s="422"/>
      <c r="S58" s="423"/>
      <c r="T58" s="404"/>
      <c r="U58" s="404"/>
      <c r="V58" s="418"/>
      <c r="W58" s="414"/>
      <c r="X58" s="404"/>
      <c r="Y58" s="404"/>
      <c r="Z58" s="404"/>
      <c r="AA58" s="418"/>
      <c r="AB58" s="405"/>
      <c r="AC58" s="404"/>
      <c r="AD58" s="404"/>
      <c r="AE58" s="418"/>
    </row>
    <row r="59" spans="1:31" ht="15.95" customHeight="1" x14ac:dyDescent="0.2">
      <c r="A59" s="149" t="b">
        <v>0</v>
      </c>
      <c r="B59" s="149" t="b">
        <v>0</v>
      </c>
      <c r="C59" s="149"/>
      <c r="D59" s="11"/>
      <c r="E59" s="13"/>
      <c r="F59" s="129" t="s">
        <v>143</v>
      </c>
      <c r="G59" s="14"/>
      <c r="H59" s="164"/>
      <c r="I59" s="173">
        <v>350</v>
      </c>
      <c r="J59" s="306">
        <v>1</v>
      </c>
      <c r="K59" s="220"/>
      <c r="L59" s="353" t="str">
        <f>"Allow "&amp;IF(J59=4,"½ day",IF(J59=8,"1 day",IF(J59=12,"1½ days",IF(J59=16,"2 days",IF(J59=20,"2½ days",IF(J59=24,"3 days",J59&amp;" hour"&amp;IF(J59&lt;&gt;1,"s","")))))))&amp;" for integration of Internet Marketing Toolkit modules"</f>
        <v>Allow 1 hour for integration of Internet Marketing Toolkit modules</v>
      </c>
      <c r="M59" s="353"/>
      <c r="N59" s="240">
        <f>J59*75</f>
        <v>75</v>
      </c>
      <c r="O59" s="95" t="str">
        <f>IF(A59=FALSE,"",I59+IF(B59=TRUE,N59,0))</f>
        <v/>
      </c>
      <c r="P59" s="15"/>
      <c r="R59" s="422">
        <f>'OpenSites &amp; VGM Cost Estimator'!$I50*'OpenSites &amp; VGM Cost Estimator'!$A50</f>
        <v>0</v>
      </c>
      <c r="S59" s="423">
        <f>R59*$I$4</f>
        <v>0</v>
      </c>
      <c r="T59" s="404">
        <f>I59*$A59</f>
        <v>0</v>
      </c>
      <c r="U59" s="404"/>
      <c r="V59" s="418"/>
      <c r="W59" s="414">
        <f>'OpenSites &amp; VGM Cost Estimator'!$N50*'OpenSites &amp; VGM Cost Estimator'!$B50</f>
        <v>0</v>
      </c>
      <c r="X59" s="404">
        <f>W59*$I$4</f>
        <v>0</v>
      </c>
      <c r="Y59" s="404">
        <f>N59*$B59</f>
        <v>0</v>
      </c>
      <c r="Z59" s="404">
        <f>Y59-X59</f>
        <v>0</v>
      </c>
      <c r="AA59" s="418">
        <f>IFERROR(Z59/Y59,0)</f>
        <v>0</v>
      </c>
      <c r="AB59" s="405"/>
      <c r="AC59" s="404"/>
      <c r="AD59" s="404"/>
      <c r="AE59" s="418"/>
    </row>
    <row r="60" spans="1:31" s="59" customFormat="1" ht="30.75" customHeight="1" x14ac:dyDescent="0.2">
      <c r="A60" s="152"/>
      <c r="B60" s="152"/>
      <c r="C60" s="152"/>
      <c r="D60" s="57"/>
      <c r="E60" s="85"/>
      <c r="F60" s="85"/>
      <c r="G60" s="355" t="s">
        <v>144</v>
      </c>
      <c r="H60" s="101"/>
      <c r="I60" s="176"/>
      <c r="J60" s="308"/>
      <c r="K60" s="221"/>
      <c r="L60" s="85"/>
      <c r="M60" s="355" t="s">
        <v>145</v>
      </c>
      <c r="N60" s="247"/>
      <c r="O60" s="186"/>
      <c r="P60" s="58"/>
      <c r="R60" s="424"/>
      <c r="S60" s="425"/>
      <c r="T60" s="408"/>
      <c r="U60" s="408"/>
      <c r="V60" s="420"/>
      <c r="W60" s="416"/>
      <c r="X60" s="408"/>
      <c r="Y60" s="408"/>
      <c r="Z60" s="408"/>
      <c r="AA60" s="420"/>
      <c r="AB60" s="409"/>
      <c r="AC60" s="408"/>
      <c r="AD60" s="408"/>
      <c r="AE60" s="420"/>
    </row>
    <row r="61" spans="1:31" ht="15.95" customHeight="1" x14ac:dyDescent="0.2">
      <c r="A61" s="149" t="b">
        <f>IF(OR(C40,A63),TRUE,FALSE)</f>
        <v>0</v>
      </c>
      <c r="B61" s="149" t="b">
        <v>0</v>
      </c>
      <c r="C61" s="149"/>
      <c r="D61" s="11"/>
      <c r="E61" s="13"/>
      <c r="F61" s="129" t="s">
        <v>137</v>
      </c>
      <c r="G61" s="14"/>
      <c r="H61" s="164"/>
      <c r="I61" s="173">
        <v>200</v>
      </c>
      <c r="J61" s="306">
        <v>1</v>
      </c>
      <c r="K61" s="220"/>
      <c r="L61" s="353" t="str">
        <f>"Allow "&amp;IF(J61=4,"½ day",IF(J61=8,"1 day",IF(J61=12,"1½ days",IF(J61=16,"2 days",IF(J61=20,"2½ days",IF(J61=24,"3 days",J61&amp;" hour"&amp;IF(J61&lt;&gt;1,"s","")))))))&amp;" to integrate social feeds into the site layout / design"</f>
        <v>Allow 1 hour to integrate social feeds into the site layout / design</v>
      </c>
      <c r="M61" s="353"/>
      <c r="N61" s="240">
        <f>J61*75</f>
        <v>75</v>
      </c>
      <c r="O61" s="95" t="str">
        <f>IF(A61=FALSE,"",I61+IF(B61=TRUE,N61,0))</f>
        <v/>
      </c>
      <c r="P61" s="15"/>
      <c r="R61" s="422">
        <f>'OpenSites &amp; VGM Cost Estimator'!$I52*'OpenSites &amp; VGM Cost Estimator'!$A52</f>
        <v>0</v>
      </c>
      <c r="S61" s="423">
        <f>R61*$I$4</f>
        <v>0</v>
      </c>
      <c r="T61" s="404">
        <f>I61*$A61</f>
        <v>0</v>
      </c>
      <c r="U61" s="404"/>
      <c r="V61" s="418"/>
      <c r="W61" s="414">
        <f>'OpenSites &amp; VGM Cost Estimator'!$N52*'OpenSites &amp; VGM Cost Estimator'!$B52</f>
        <v>0</v>
      </c>
      <c r="X61" s="404">
        <f>W61*$I$4</f>
        <v>0</v>
      </c>
      <c r="Y61" s="404">
        <f>N61*$B61</f>
        <v>0</v>
      </c>
      <c r="Z61" s="404">
        <f>Y61-X61</f>
        <v>0</v>
      </c>
      <c r="AA61" s="418">
        <f>IFERROR(Z61/Y61,0)</f>
        <v>0</v>
      </c>
      <c r="AB61" s="405"/>
      <c r="AC61" s="404"/>
      <c r="AD61" s="404"/>
      <c r="AE61" s="418"/>
    </row>
    <row r="62" spans="1:31" s="59" customFormat="1" ht="29.25" customHeight="1" x14ac:dyDescent="0.2">
      <c r="A62" s="152"/>
      <c r="B62" s="152"/>
      <c r="C62" s="152"/>
      <c r="D62" s="57"/>
      <c r="E62" s="85"/>
      <c r="F62" s="85"/>
      <c r="G62" s="355" t="s">
        <v>138</v>
      </c>
      <c r="H62" s="101"/>
      <c r="I62" s="176"/>
      <c r="J62" s="308"/>
      <c r="K62" s="221"/>
      <c r="L62" s="85"/>
      <c r="M62" s="355" t="s">
        <v>139</v>
      </c>
      <c r="N62" s="247"/>
      <c r="O62" s="186"/>
      <c r="P62" s="58"/>
      <c r="R62" s="424"/>
      <c r="S62" s="425"/>
      <c r="T62" s="408"/>
      <c r="U62" s="408"/>
      <c r="V62" s="420"/>
      <c r="W62" s="416"/>
      <c r="X62" s="408"/>
      <c r="Y62" s="408"/>
      <c r="Z62" s="408"/>
      <c r="AA62" s="420"/>
      <c r="AB62" s="409"/>
      <c r="AC62" s="408"/>
      <c r="AD62" s="408"/>
      <c r="AE62" s="420"/>
    </row>
    <row r="63" spans="1:31" ht="15.95" customHeight="1" x14ac:dyDescent="0.2">
      <c r="A63" s="149" t="b">
        <v>0</v>
      </c>
      <c r="B63" s="149" t="b">
        <f>A63</f>
        <v>0</v>
      </c>
      <c r="C63" s="149"/>
      <c r="D63" s="11"/>
      <c r="E63" s="13"/>
      <c r="F63" s="67" t="s">
        <v>62</v>
      </c>
      <c r="G63" s="14"/>
      <c r="H63" s="164"/>
      <c r="I63" s="173">
        <v>300</v>
      </c>
      <c r="J63" s="309"/>
      <c r="K63" s="220"/>
      <c r="L63" s="479" t="s">
        <v>142</v>
      </c>
      <c r="M63" s="479"/>
      <c r="N63" s="240">
        <f>J63*75</f>
        <v>0</v>
      </c>
      <c r="O63" s="95" t="str">
        <f>IF(A63=FALSE,"",I63+IF(B63=TRUE,N63,0))</f>
        <v/>
      </c>
      <c r="P63" s="15"/>
      <c r="R63" s="422">
        <f>'OpenSites &amp; VGM Cost Estimator'!$I54*'OpenSites &amp; VGM Cost Estimator'!$A54</f>
        <v>0</v>
      </c>
      <c r="S63" s="423">
        <f>R63*$I$4</f>
        <v>0</v>
      </c>
      <c r="T63" s="404">
        <f>I63*$A63</f>
        <v>0</v>
      </c>
      <c r="U63" s="404"/>
      <c r="V63" s="418"/>
      <c r="W63" s="414">
        <f>'OpenSites &amp; VGM Cost Estimator'!$N54*'OpenSites &amp; VGM Cost Estimator'!$B54</f>
        <v>0</v>
      </c>
      <c r="X63" s="404">
        <f>W63*$I$4</f>
        <v>0</v>
      </c>
      <c r="Y63" s="404">
        <f>N63*$B63</f>
        <v>0</v>
      </c>
      <c r="Z63" s="404">
        <f>Y63-X63</f>
        <v>0</v>
      </c>
      <c r="AA63" s="418">
        <f>IFERROR(Z63/Y63,0)</f>
        <v>0</v>
      </c>
      <c r="AB63" s="405"/>
      <c r="AC63" s="404"/>
      <c r="AD63" s="404"/>
      <c r="AE63" s="418"/>
    </row>
    <row r="64" spans="1:31" s="59" customFormat="1" ht="29.25" customHeight="1" x14ac:dyDescent="0.2">
      <c r="A64" s="152"/>
      <c r="B64" s="152"/>
      <c r="C64" s="152"/>
      <c r="D64" s="57"/>
      <c r="E64" s="85"/>
      <c r="F64" s="85"/>
      <c r="G64" s="355" t="s">
        <v>68</v>
      </c>
      <c r="H64" s="101"/>
      <c r="I64" s="176"/>
      <c r="J64" s="308"/>
      <c r="K64" s="221"/>
      <c r="L64" s="86"/>
      <c r="M64" s="86"/>
      <c r="N64" s="247"/>
      <c r="O64" s="186"/>
      <c r="P64" s="58"/>
      <c r="R64" s="424"/>
      <c r="S64" s="425"/>
      <c r="T64" s="408"/>
      <c r="U64" s="408"/>
      <c r="V64" s="420"/>
      <c r="W64" s="416"/>
      <c r="X64" s="408"/>
      <c r="Y64" s="408"/>
      <c r="Z64" s="408"/>
      <c r="AA64" s="420"/>
      <c r="AB64" s="409"/>
      <c r="AC64" s="408"/>
      <c r="AD64" s="408"/>
      <c r="AE64" s="420"/>
    </row>
    <row r="65" spans="1:32" ht="3.75" customHeight="1" thickBot="1" x14ac:dyDescent="0.25">
      <c r="A65" s="149"/>
      <c r="B65" s="149"/>
      <c r="C65" s="149"/>
      <c r="D65" s="45"/>
      <c r="E65" s="46"/>
      <c r="F65" s="46"/>
      <c r="G65" s="47"/>
      <c r="H65" s="92"/>
      <c r="I65" s="174"/>
      <c r="J65" s="310"/>
      <c r="K65" s="222"/>
      <c r="L65" s="72"/>
      <c r="M65" s="72"/>
      <c r="N65" s="248"/>
      <c r="O65" s="187"/>
      <c r="P65" s="50"/>
      <c r="Q65" s="59"/>
      <c r="R65" s="431"/>
      <c r="S65" s="432"/>
      <c r="T65" s="433"/>
      <c r="U65" s="433"/>
      <c r="V65" s="434"/>
      <c r="W65" s="435"/>
      <c r="X65" s="433"/>
      <c r="Y65" s="433"/>
      <c r="Z65" s="433"/>
      <c r="AA65" s="434"/>
      <c r="AB65" s="436"/>
      <c r="AC65" s="433"/>
      <c r="AD65" s="433"/>
      <c r="AE65" s="434"/>
      <c r="AF65" s="59"/>
    </row>
    <row r="66" spans="1:32" ht="3.75" customHeight="1" x14ac:dyDescent="0.2">
      <c r="A66" s="149"/>
      <c r="B66" s="149"/>
      <c r="C66" s="149"/>
      <c r="D66" s="11"/>
      <c r="E66" s="13"/>
      <c r="F66" s="13"/>
      <c r="G66" s="14"/>
      <c r="H66" s="30"/>
      <c r="I66" s="173"/>
      <c r="J66" s="298"/>
      <c r="K66" s="192"/>
      <c r="L66" s="94"/>
      <c r="M66" s="94"/>
      <c r="N66" s="237"/>
      <c r="O66" s="209"/>
      <c r="P66" s="15"/>
      <c r="Q66" s="59"/>
      <c r="R66" s="424"/>
      <c r="S66" s="425"/>
      <c r="T66" s="408"/>
      <c r="U66" s="408"/>
      <c r="V66" s="420"/>
      <c r="W66" s="416"/>
      <c r="X66" s="408"/>
      <c r="Y66" s="408"/>
      <c r="Z66" s="408"/>
      <c r="AA66" s="420"/>
      <c r="AB66" s="409"/>
      <c r="AC66" s="408"/>
      <c r="AD66" s="408"/>
      <c r="AE66" s="420"/>
      <c r="AF66" s="59"/>
    </row>
    <row r="67" spans="1:32" s="35" customFormat="1" ht="15.95" customHeight="1" x14ac:dyDescent="0.2">
      <c r="A67" s="150"/>
      <c r="B67" s="150"/>
      <c r="C67" s="150"/>
      <c r="D67" s="103"/>
      <c r="E67" s="104" t="s">
        <v>140</v>
      </c>
      <c r="F67" s="104"/>
      <c r="G67" s="33"/>
      <c r="H67" s="51"/>
      <c r="I67" s="175"/>
      <c r="J67" s="311"/>
      <c r="K67" s="218"/>
      <c r="L67" s="209"/>
      <c r="M67" s="209"/>
      <c r="N67" s="245"/>
      <c r="O67" s="209"/>
      <c r="P67" s="105"/>
      <c r="Q67" s="59"/>
      <c r="R67" s="424"/>
      <c r="S67" s="425"/>
      <c r="T67" s="408"/>
      <c r="U67" s="408"/>
      <c r="V67" s="420"/>
      <c r="W67" s="416"/>
      <c r="X67" s="408"/>
      <c r="Y67" s="408"/>
      <c r="Z67" s="408"/>
      <c r="AA67" s="420"/>
      <c r="AB67" s="409"/>
      <c r="AC67" s="408"/>
      <c r="AD67" s="408"/>
      <c r="AE67" s="420"/>
      <c r="AF67" s="59"/>
    </row>
    <row r="68" spans="1:32" s="56" customFormat="1" ht="27.95" customHeight="1" x14ac:dyDescent="0.2">
      <c r="A68" s="151"/>
      <c r="B68" s="151"/>
      <c r="C68" s="151"/>
      <c r="D68" s="106"/>
      <c r="E68" s="107"/>
      <c r="F68" s="476" t="s">
        <v>5</v>
      </c>
      <c r="G68" s="476"/>
      <c r="H68" s="108"/>
      <c r="I68" s="347"/>
      <c r="J68" s="312"/>
      <c r="K68" s="219"/>
      <c r="L68" s="109"/>
      <c r="M68" s="109"/>
      <c r="N68" s="246"/>
      <c r="O68" s="185"/>
      <c r="P68" s="110"/>
      <c r="Q68" s="59"/>
      <c r="R68" s="424"/>
      <c r="S68" s="425"/>
      <c r="T68" s="408"/>
      <c r="U68" s="408"/>
      <c r="V68" s="420"/>
      <c r="W68" s="416"/>
      <c r="X68" s="408"/>
      <c r="Y68" s="408"/>
      <c r="Z68" s="408"/>
      <c r="AA68" s="420"/>
      <c r="AB68" s="409"/>
      <c r="AC68" s="408"/>
      <c r="AD68" s="408"/>
      <c r="AE68" s="420"/>
      <c r="AF68" s="59"/>
    </row>
    <row r="69" spans="1:32" ht="3.95" customHeight="1" x14ac:dyDescent="0.2">
      <c r="A69" s="149"/>
      <c r="B69" s="149"/>
      <c r="C69" s="149"/>
      <c r="D69" s="11"/>
      <c r="E69" s="13"/>
      <c r="F69" s="13"/>
      <c r="G69" s="14"/>
      <c r="H69" s="42"/>
      <c r="I69" s="173"/>
      <c r="J69" s="298"/>
      <c r="K69" s="192"/>
      <c r="L69" s="94"/>
      <c r="M69" s="94"/>
      <c r="N69" s="237"/>
      <c r="O69" s="209"/>
      <c r="P69" s="15"/>
      <c r="Q69" s="59"/>
      <c r="R69" s="424"/>
      <c r="S69" s="425"/>
      <c r="T69" s="408"/>
      <c r="U69" s="408"/>
      <c r="V69" s="420"/>
      <c r="W69" s="416"/>
      <c r="X69" s="408"/>
      <c r="Y69" s="408"/>
      <c r="Z69" s="408"/>
      <c r="AA69" s="420"/>
      <c r="AB69" s="409"/>
      <c r="AC69" s="408"/>
      <c r="AD69" s="408"/>
      <c r="AE69" s="420"/>
      <c r="AF69" s="59"/>
    </row>
    <row r="70" spans="1:32" ht="15.95" customHeight="1" x14ac:dyDescent="0.2">
      <c r="A70" s="149" t="b">
        <v>0</v>
      </c>
      <c r="B70" s="149" t="b">
        <v>0</v>
      </c>
      <c r="C70" s="149"/>
      <c r="D70" s="111"/>
      <c r="E70" s="102"/>
      <c r="F70" s="102" t="s">
        <v>6</v>
      </c>
      <c r="G70" s="14"/>
      <c r="H70" s="164"/>
      <c r="I70" s="173">
        <v>400</v>
      </c>
      <c r="J70" s="306">
        <v>1</v>
      </c>
      <c r="K70" s="220"/>
      <c r="L70" s="353" t="str">
        <f>"Allow "&amp;IF(J70=4,"½ day",IF(J70=8,"1 day",IF(J70=12,"1½ days",IF(J70=16,"2 days",IF(J70=20,"2½ days",IF(J70=24,"3 days",J70&amp;" hour"&amp;IF(J70&lt;&gt;1,"s","")))))))&amp;" to style and configure the Banner Manager"</f>
        <v>Allow 1 hour to style and configure the Banner Manager</v>
      </c>
      <c r="M70" s="353"/>
      <c r="N70" s="240">
        <f>J70*75</f>
        <v>75</v>
      </c>
      <c r="O70" s="95" t="str">
        <f>IF(A70=FALSE,"",I70+IF(B70=TRUE,N70,0))</f>
        <v/>
      </c>
      <c r="P70" s="112"/>
      <c r="R70" s="422">
        <f>'OpenSites &amp; VGM Cost Estimator'!$I61*'OpenSites &amp; VGM Cost Estimator'!$A61</f>
        <v>0</v>
      </c>
      <c r="S70" s="423">
        <f>R70*$I$4</f>
        <v>0</v>
      </c>
      <c r="T70" s="404">
        <f>I70*$A70</f>
        <v>0</v>
      </c>
      <c r="U70" s="404"/>
      <c r="V70" s="418"/>
      <c r="W70" s="414">
        <f>'OpenSites &amp; VGM Cost Estimator'!$N61*'OpenSites &amp; VGM Cost Estimator'!$B61</f>
        <v>0</v>
      </c>
      <c r="X70" s="404">
        <f>W70*$I$4</f>
        <v>0</v>
      </c>
      <c r="Y70" s="404">
        <f>N70*$B70</f>
        <v>0</v>
      </c>
      <c r="Z70" s="404">
        <f>Y70-X70</f>
        <v>0</v>
      </c>
      <c r="AA70" s="418">
        <f>IFERROR(Z70/Y70,0)</f>
        <v>0</v>
      </c>
      <c r="AB70" s="405"/>
      <c r="AC70" s="404"/>
      <c r="AD70" s="404"/>
      <c r="AE70" s="418"/>
    </row>
    <row r="71" spans="1:32" s="59" customFormat="1" ht="15.95" customHeight="1" x14ac:dyDescent="0.2">
      <c r="A71" s="152"/>
      <c r="B71" s="152"/>
      <c r="C71" s="152"/>
      <c r="D71" s="84"/>
      <c r="E71" s="85"/>
      <c r="F71" s="85"/>
      <c r="G71" s="355" t="s">
        <v>7</v>
      </c>
      <c r="H71" s="101"/>
      <c r="I71" s="176"/>
      <c r="J71" s="308"/>
      <c r="K71" s="221"/>
      <c r="L71" s="85"/>
      <c r="M71" s="355" t="s">
        <v>73</v>
      </c>
      <c r="N71" s="247"/>
      <c r="O71" s="186"/>
      <c r="P71" s="87"/>
      <c r="R71" s="424"/>
      <c r="S71" s="425"/>
      <c r="T71" s="408"/>
      <c r="U71" s="408"/>
      <c r="V71" s="420"/>
      <c r="W71" s="416"/>
      <c r="X71" s="408"/>
      <c r="Y71" s="408"/>
      <c r="Z71" s="408"/>
      <c r="AA71" s="420"/>
      <c r="AB71" s="409"/>
      <c r="AC71" s="408"/>
      <c r="AD71" s="408"/>
      <c r="AE71" s="420"/>
    </row>
    <row r="72" spans="1:32" ht="15.95" customHeight="1" x14ac:dyDescent="0.2">
      <c r="A72" s="149" t="b">
        <f>IF(OR(C40,A63),TRUE,FALSE)</f>
        <v>0</v>
      </c>
      <c r="B72" s="149" t="b">
        <v>0</v>
      </c>
      <c r="C72" s="149"/>
      <c r="D72" s="111"/>
      <c r="E72" s="102"/>
      <c r="F72" s="102" t="str">
        <f>"Blog"&amp;IF(A63," (push enabled)","")</f>
        <v>Blog</v>
      </c>
      <c r="G72" s="14"/>
      <c r="H72" s="164"/>
      <c r="I72" s="177">
        <f>IF(OR(A61,A63),0,150)</f>
        <v>150</v>
      </c>
      <c r="J72" s="306">
        <v>4</v>
      </c>
      <c r="K72" s="220"/>
      <c r="L72" s="353" t="str">
        <f>"Allow "&amp;IF(J72=4,"½ day",IF(J72=8,"1 day",IF(J72=12,"1½ days",IF(J72=16,"2 days",IF(J72=20,"2½ days",IF(J72=24,"3 days",J72&amp;" hour"&amp;IF(J72&lt;&gt;1,"s","")))))))&amp;" to set up and style Blog"</f>
        <v>Allow ½ day to set up and style Blog</v>
      </c>
      <c r="M72" s="353"/>
      <c r="N72" s="240">
        <f>J72*75</f>
        <v>300</v>
      </c>
      <c r="O72" s="95" t="str">
        <f>IF(A72=FALSE,"",I72+IF(B72=TRUE,N72,0))</f>
        <v/>
      </c>
      <c r="P72" s="112"/>
      <c r="R72" s="422">
        <f>'OpenSites &amp; VGM Cost Estimator'!$I63*'OpenSites &amp; VGM Cost Estimator'!$A63</f>
        <v>0</v>
      </c>
      <c r="S72" s="423">
        <f>R72*$I$4</f>
        <v>0</v>
      </c>
      <c r="T72" s="404">
        <f>I72*$A72</f>
        <v>0</v>
      </c>
      <c r="U72" s="404"/>
      <c r="V72" s="418"/>
      <c r="W72" s="414">
        <f>'OpenSites &amp; VGM Cost Estimator'!$N63*'OpenSites &amp; VGM Cost Estimator'!$B63</f>
        <v>0</v>
      </c>
      <c r="X72" s="404">
        <f>W72*$I$4</f>
        <v>0</v>
      </c>
      <c r="Y72" s="404">
        <f>N72*$B72</f>
        <v>0</v>
      </c>
      <c r="Z72" s="404">
        <f>Y72-X72</f>
        <v>0</v>
      </c>
      <c r="AA72" s="418">
        <f>IFERROR(Z72/Y72,0)</f>
        <v>0</v>
      </c>
      <c r="AB72" s="405"/>
      <c r="AC72" s="404"/>
      <c r="AD72" s="404"/>
      <c r="AE72" s="418"/>
    </row>
    <row r="73" spans="1:32" s="59" customFormat="1" ht="27.95" customHeight="1" x14ac:dyDescent="0.2">
      <c r="A73" s="152"/>
      <c r="B73" s="152"/>
      <c r="C73" s="152"/>
      <c r="D73" s="84"/>
      <c r="E73" s="85"/>
      <c r="F73" s="85"/>
      <c r="G73" s="355" t="s">
        <v>8</v>
      </c>
      <c r="H73" s="101"/>
      <c r="I73" s="176"/>
      <c r="J73" s="308"/>
      <c r="K73" s="221"/>
      <c r="L73" s="85"/>
      <c r="M73" s="355" t="s">
        <v>75</v>
      </c>
      <c r="N73" s="247"/>
      <c r="O73" s="186"/>
      <c r="P73" s="87"/>
      <c r="R73" s="424"/>
      <c r="S73" s="425"/>
      <c r="T73" s="408"/>
      <c r="U73" s="408"/>
      <c r="V73" s="420"/>
      <c r="W73" s="416"/>
      <c r="X73" s="408"/>
      <c r="Y73" s="408"/>
      <c r="Z73" s="408"/>
      <c r="AA73" s="420"/>
      <c r="AB73" s="409"/>
      <c r="AC73" s="408"/>
      <c r="AD73" s="408"/>
      <c r="AE73" s="420"/>
    </row>
    <row r="74" spans="1:32" s="90" customFormat="1" ht="15.95" customHeight="1" x14ac:dyDescent="0.2">
      <c r="A74" s="153" t="b">
        <v>0</v>
      </c>
      <c r="B74" s="153" t="b">
        <v>0</v>
      </c>
      <c r="C74" s="349" t="str">
        <f>IF(AND(A74,A76),"ALERT","")</f>
        <v/>
      </c>
      <c r="D74" s="111"/>
      <c r="E74" s="102"/>
      <c r="F74" s="102" t="s">
        <v>58</v>
      </c>
      <c r="G74" s="14"/>
      <c r="H74" s="164"/>
      <c r="I74" s="173">
        <v>700</v>
      </c>
      <c r="J74" s="306">
        <v>12</v>
      </c>
      <c r="K74" s="220"/>
      <c r="L74" s="353" t="str">
        <f>"Allow "&amp;IF(J74=4,"½ day",IF(J74=8,"1 day",IF(J74=12,"1½ days",IF(J74=16,"2 days",IF(J74=20,"2½ days",IF(J74=24,"3 days",J74&amp;" hour"&amp;IF(J74&lt;&gt;1,"s","")))))))&amp;" to set up and style Career Agency"</f>
        <v>Allow 1½ days to set up and style Career Agency</v>
      </c>
      <c r="M74" s="353"/>
      <c r="N74" s="240">
        <f>J74*75</f>
        <v>900</v>
      </c>
      <c r="O74" s="95" t="str">
        <f>IF(A74=FALSE,"",I74+IF(B74=TRUE,N74,0))</f>
        <v/>
      </c>
      <c r="P74" s="112"/>
      <c r="Q74"/>
      <c r="R74" s="422">
        <f>'OpenSites &amp; VGM Cost Estimator'!$I65*'OpenSites &amp; VGM Cost Estimator'!$A65</f>
        <v>0</v>
      </c>
      <c r="S74" s="423">
        <f>R74*$I$4</f>
        <v>0</v>
      </c>
      <c r="T74" s="404">
        <f>I74*$A74</f>
        <v>0</v>
      </c>
      <c r="U74" s="404"/>
      <c r="V74" s="418"/>
      <c r="W74" s="414">
        <f>'OpenSites &amp; VGM Cost Estimator'!$N65*'OpenSites &amp; VGM Cost Estimator'!$B65</f>
        <v>0</v>
      </c>
      <c r="X74" s="404">
        <f>W74*$I$4</f>
        <v>0</v>
      </c>
      <c r="Y74" s="404">
        <f>N74*$B74</f>
        <v>0</v>
      </c>
      <c r="Z74" s="404">
        <f>Y74-X74</f>
        <v>0</v>
      </c>
      <c r="AA74" s="418">
        <f>IFERROR(Z74/Y74,0)</f>
        <v>0</v>
      </c>
      <c r="AB74" s="405"/>
      <c r="AC74" s="404"/>
      <c r="AD74" s="404"/>
      <c r="AE74" s="418"/>
      <c r="AF74"/>
    </row>
    <row r="75" spans="1:32" s="91" customFormat="1" ht="27.95" customHeight="1" x14ac:dyDescent="0.2">
      <c r="A75" s="154"/>
      <c r="B75" s="154"/>
      <c r="C75" s="154"/>
      <c r="D75" s="84"/>
      <c r="E75" s="85"/>
      <c r="F75" s="85"/>
      <c r="G75" s="355" t="s">
        <v>106</v>
      </c>
      <c r="H75" s="101"/>
      <c r="I75" s="176"/>
      <c r="J75" s="308"/>
      <c r="K75" s="221"/>
      <c r="L75" s="85"/>
      <c r="M75" s="355" t="s">
        <v>108</v>
      </c>
      <c r="N75" s="247"/>
      <c r="O75" s="186"/>
      <c r="P75" s="87"/>
      <c r="Q75" s="59"/>
      <c r="R75" s="424"/>
      <c r="S75" s="425"/>
      <c r="T75" s="408"/>
      <c r="U75" s="408"/>
      <c r="V75" s="420"/>
      <c r="W75" s="416"/>
      <c r="X75" s="408"/>
      <c r="Y75" s="408"/>
      <c r="Z75" s="408"/>
      <c r="AA75" s="420"/>
      <c r="AB75" s="409"/>
      <c r="AC75" s="408"/>
      <c r="AD75" s="408"/>
      <c r="AE75" s="420"/>
      <c r="AF75" s="59"/>
    </row>
    <row r="76" spans="1:32" s="90" customFormat="1" ht="15.95" customHeight="1" x14ac:dyDescent="0.2">
      <c r="A76" s="153" t="b">
        <v>0</v>
      </c>
      <c r="B76" s="153" t="b">
        <v>0</v>
      </c>
      <c r="C76" s="153"/>
      <c r="D76" s="111"/>
      <c r="E76" s="102"/>
      <c r="F76" s="102" t="s">
        <v>54</v>
      </c>
      <c r="G76" s="14"/>
      <c r="H76" s="164"/>
      <c r="I76" s="173">
        <v>300</v>
      </c>
      <c r="J76" s="306">
        <v>4</v>
      </c>
      <c r="K76" s="220"/>
      <c r="L76" s="353" t="str">
        <f>"Allow "&amp;IF(J76=4,"½ day",IF(J76=8,"1 day",IF(J76=12,"1½ days",IF(J76=16,"2 days",IF(J76=20,"2½ days",IF(J76=24,"3 days",J76&amp;" hour"&amp;IF(J76&lt;&gt;1,"s","")))))))&amp;" to set up and style Career Manager"</f>
        <v>Allow ½ day to set up and style Career Manager</v>
      </c>
      <c r="M76" s="353"/>
      <c r="N76" s="240">
        <f>J76*75</f>
        <v>300</v>
      </c>
      <c r="O76" s="95" t="str">
        <f>IF(A76=FALSE,"",I76+IF(B76=TRUE,N76,0))</f>
        <v/>
      </c>
      <c r="P76" s="112"/>
      <c r="Q76"/>
      <c r="R76" s="422">
        <f>'OpenSites &amp; VGM Cost Estimator'!$I67*'OpenSites &amp; VGM Cost Estimator'!$A67</f>
        <v>0</v>
      </c>
      <c r="S76" s="423">
        <f>R76*$I$4</f>
        <v>0</v>
      </c>
      <c r="T76" s="404">
        <f>I76*$A76</f>
        <v>0</v>
      </c>
      <c r="U76" s="404"/>
      <c r="V76" s="418"/>
      <c r="W76" s="414">
        <f>'OpenSites &amp; VGM Cost Estimator'!$N67*'OpenSites &amp; VGM Cost Estimator'!$B67</f>
        <v>0</v>
      </c>
      <c r="X76" s="404">
        <f>W76*$I$4</f>
        <v>0</v>
      </c>
      <c r="Y76" s="404">
        <f>N76*$B76</f>
        <v>0</v>
      </c>
      <c r="Z76" s="404">
        <f>Y76-X76</f>
        <v>0</v>
      </c>
      <c r="AA76" s="418">
        <f>IFERROR(Z76/Y76,0)</f>
        <v>0</v>
      </c>
      <c r="AB76" s="405"/>
      <c r="AC76" s="404"/>
      <c r="AD76" s="404"/>
      <c r="AE76" s="418"/>
      <c r="AF76"/>
    </row>
    <row r="77" spans="1:32" s="91" customFormat="1" ht="27.95" customHeight="1" x14ac:dyDescent="0.2">
      <c r="A77" s="154"/>
      <c r="B77" s="154"/>
      <c r="C77" s="154"/>
      <c r="D77" s="84"/>
      <c r="E77" s="85"/>
      <c r="F77" s="85"/>
      <c r="G77" s="355" t="s">
        <v>64</v>
      </c>
      <c r="H77" s="101"/>
      <c r="I77" s="176"/>
      <c r="J77" s="308"/>
      <c r="K77" s="221"/>
      <c r="L77" s="85"/>
      <c r="M77" s="355" t="s">
        <v>107</v>
      </c>
      <c r="N77" s="247"/>
      <c r="O77" s="186"/>
      <c r="P77" s="87"/>
      <c r="Q77" s="59"/>
      <c r="R77" s="424"/>
      <c r="S77" s="425"/>
      <c r="T77" s="408"/>
      <c r="U77" s="408"/>
      <c r="V77" s="420"/>
      <c r="W77" s="416"/>
      <c r="X77" s="408"/>
      <c r="Y77" s="408"/>
      <c r="Z77" s="408"/>
      <c r="AA77" s="420"/>
      <c r="AB77" s="409"/>
      <c r="AC77" s="408"/>
      <c r="AD77" s="408"/>
      <c r="AE77" s="420"/>
      <c r="AF77" s="59"/>
    </row>
    <row r="78" spans="1:32" ht="15.95" customHeight="1" x14ac:dyDescent="0.2">
      <c r="A78" s="149" t="b">
        <v>0</v>
      </c>
      <c r="B78" s="149" t="b">
        <f>IF($B$37=FALSE,FALSE,A78)</f>
        <v>0</v>
      </c>
      <c r="C78" s="149"/>
      <c r="D78" s="111"/>
      <c r="E78" s="102"/>
      <c r="F78" s="102" t="s">
        <v>9</v>
      </c>
      <c r="G78" s="14"/>
      <c r="H78" s="164"/>
      <c r="I78" s="173">
        <v>0</v>
      </c>
      <c r="J78" s="306"/>
      <c r="K78" s="220"/>
      <c r="L78" s="353" t="s">
        <v>76</v>
      </c>
      <c r="M78" s="353"/>
      <c r="N78" s="240">
        <f>J78*75</f>
        <v>0</v>
      </c>
      <c r="O78" s="95" t="str">
        <f>IF(A78=FALSE,"",I78+IF(B78=TRUE,N78,0))</f>
        <v/>
      </c>
      <c r="P78" s="112"/>
      <c r="R78" s="422">
        <f>'OpenSites &amp; VGM Cost Estimator'!$I69*'OpenSites &amp; VGM Cost Estimator'!$A69</f>
        <v>0</v>
      </c>
      <c r="S78" s="423">
        <f>R78*$I$4</f>
        <v>0</v>
      </c>
      <c r="T78" s="404">
        <f>I78*$A78</f>
        <v>0</v>
      </c>
      <c r="U78" s="404"/>
      <c r="V78" s="418"/>
      <c r="W78" s="414">
        <f>'OpenSites &amp; VGM Cost Estimator'!$N69*'OpenSites &amp; VGM Cost Estimator'!$B69</f>
        <v>0</v>
      </c>
      <c r="X78" s="404">
        <f>W78*$I$4</f>
        <v>0</v>
      </c>
      <c r="Y78" s="404">
        <f>N78*$B78</f>
        <v>0</v>
      </c>
      <c r="Z78" s="404">
        <f>Y78-X78</f>
        <v>0</v>
      </c>
      <c r="AA78" s="418">
        <f>IFERROR(Z78/Y78,0)</f>
        <v>0</v>
      </c>
      <c r="AB78" s="405"/>
      <c r="AC78" s="404"/>
      <c r="AD78" s="404"/>
      <c r="AE78" s="418"/>
    </row>
    <row r="79" spans="1:32" s="59" customFormat="1" ht="15.95" customHeight="1" x14ac:dyDescent="0.2">
      <c r="A79" s="152"/>
      <c r="B79" s="152"/>
      <c r="C79" s="152"/>
      <c r="D79" s="84"/>
      <c r="E79" s="85"/>
      <c r="F79" s="85"/>
      <c r="G79" s="355" t="s">
        <v>10</v>
      </c>
      <c r="H79" s="101"/>
      <c r="I79" s="176"/>
      <c r="J79" s="308"/>
      <c r="K79" s="221"/>
      <c r="L79" s="85"/>
      <c r="M79" s="355"/>
      <c r="N79" s="247"/>
      <c r="O79" s="186"/>
      <c r="P79" s="87"/>
      <c r="R79" s="424"/>
      <c r="S79" s="425"/>
      <c r="T79" s="408"/>
      <c r="U79" s="408"/>
      <c r="V79" s="420"/>
      <c r="W79" s="416"/>
      <c r="X79" s="408"/>
      <c r="Y79" s="408"/>
      <c r="Z79" s="408"/>
      <c r="AA79" s="420"/>
      <c r="AB79" s="409"/>
      <c r="AC79" s="408"/>
      <c r="AD79" s="408"/>
      <c r="AE79" s="420"/>
    </row>
    <row r="80" spans="1:32" ht="15.95" customHeight="1" x14ac:dyDescent="0.2">
      <c r="A80" s="149" t="b">
        <v>0</v>
      </c>
      <c r="B80" s="149" t="b">
        <v>0</v>
      </c>
      <c r="C80" s="349" t="str">
        <f>IF(AND(A80,A82),"ALERT","")</f>
        <v/>
      </c>
      <c r="D80" s="111"/>
      <c r="E80" s="102"/>
      <c r="F80" s="102" t="s">
        <v>11</v>
      </c>
      <c r="G80" s="14"/>
      <c r="H80" s="164"/>
      <c r="I80" s="173">
        <v>250</v>
      </c>
      <c r="J80" s="306">
        <v>2</v>
      </c>
      <c r="K80" s="220"/>
      <c r="L80" s="353" t="str">
        <f>"Allow "&amp;IF(J80=4,"½ day",IF(J80=8,"1 day",IF(J80=12,"1½ days",IF(J80=16,"2 days",IF(J80=20,"2½ days",IF(J80=24,"3 days",J80&amp;" hour"&amp;IF(J80&lt;&gt;1,"s","")))))))&amp;" to set up and style Document Manager Lite"</f>
        <v>Allow 2 hours to set up and style Document Manager Lite</v>
      </c>
      <c r="M80" s="353"/>
      <c r="N80" s="240">
        <f>J80*75</f>
        <v>150</v>
      </c>
      <c r="O80" s="95" t="str">
        <f>IF(A80=FALSE,"",I80+IF(B80=TRUE,N80,0))</f>
        <v/>
      </c>
      <c r="P80" s="112"/>
      <c r="R80" s="422">
        <f>'OpenSites &amp; VGM Cost Estimator'!$I71*'OpenSites &amp; VGM Cost Estimator'!$A71</f>
        <v>0</v>
      </c>
      <c r="S80" s="423">
        <f>R80*$I$4</f>
        <v>0</v>
      </c>
      <c r="T80" s="404">
        <f>I80*$A80</f>
        <v>0</v>
      </c>
      <c r="U80" s="404"/>
      <c r="V80" s="418"/>
      <c r="W80" s="414">
        <f>'OpenSites &amp; VGM Cost Estimator'!$N71*'OpenSites &amp; VGM Cost Estimator'!$B71</f>
        <v>0</v>
      </c>
      <c r="X80" s="404">
        <f>W80*$I$4</f>
        <v>0</v>
      </c>
      <c r="Y80" s="404">
        <f>N80*$B80</f>
        <v>0</v>
      </c>
      <c r="Z80" s="404">
        <f>Y80-X80</f>
        <v>0</v>
      </c>
      <c r="AA80" s="418">
        <f>IFERROR(Z80/Y80,0)</f>
        <v>0</v>
      </c>
      <c r="AB80" s="405"/>
      <c r="AC80" s="404"/>
      <c r="AD80" s="404"/>
      <c r="AE80" s="418"/>
    </row>
    <row r="81" spans="1:31" s="59" customFormat="1" ht="27.95" customHeight="1" x14ac:dyDescent="0.2">
      <c r="A81" s="152"/>
      <c r="B81" s="152"/>
      <c r="C81" s="152"/>
      <c r="D81" s="84"/>
      <c r="E81" s="85"/>
      <c r="F81" s="85"/>
      <c r="G81" s="355" t="s">
        <v>12</v>
      </c>
      <c r="H81" s="101"/>
      <c r="I81" s="176"/>
      <c r="J81" s="308"/>
      <c r="K81" s="221"/>
      <c r="L81" s="85"/>
      <c r="M81" s="355" t="s">
        <v>82</v>
      </c>
      <c r="N81" s="247"/>
      <c r="O81" s="186"/>
      <c r="P81" s="87"/>
      <c r="R81" s="424"/>
      <c r="S81" s="425"/>
      <c r="T81" s="408"/>
      <c r="U81" s="408"/>
      <c r="V81" s="420"/>
      <c r="W81" s="416"/>
      <c r="X81" s="408"/>
      <c r="Y81" s="408"/>
      <c r="Z81" s="408"/>
      <c r="AA81" s="420"/>
      <c r="AB81" s="409"/>
      <c r="AC81" s="408"/>
      <c r="AD81" s="408"/>
      <c r="AE81" s="420"/>
    </row>
    <row r="82" spans="1:31" ht="15.95" customHeight="1" x14ac:dyDescent="0.2">
      <c r="A82" s="149" t="b">
        <v>0</v>
      </c>
      <c r="B82" s="149" t="b">
        <v>0</v>
      </c>
      <c r="C82" s="149"/>
      <c r="D82" s="111"/>
      <c r="E82" s="102"/>
      <c r="F82" s="102" t="s">
        <v>13</v>
      </c>
      <c r="G82" s="14"/>
      <c r="H82" s="164"/>
      <c r="I82" s="173">
        <v>350</v>
      </c>
      <c r="J82" s="306">
        <v>4</v>
      </c>
      <c r="K82" s="220"/>
      <c r="L82" s="353" t="str">
        <f>"Allow "&amp;IF(J82=4,"½ day",IF(J82=8,"1 day",IF(J82=12,"1½ days",IF(J82=16,"2 days",IF(J82=20,"2½ days",IF(J82=24,"3 days",J82&amp;" hour"&amp;IF(J82&lt;&gt;1,"s","")))))))&amp;" to set up and style Document Manager Pro"</f>
        <v>Allow ½ day to set up and style Document Manager Pro</v>
      </c>
      <c r="M82" s="353"/>
      <c r="N82" s="240">
        <f>J82*75</f>
        <v>300</v>
      </c>
      <c r="O82" s="95" t="str">
        <f>IF(A82=FALSE,"",I82+IF(B82=TRUE,N82,0))</f>
        <v/>
      </c>
      <c r="P82" s="112"/>
      <c r="R82" s="422">
        <f>'OpenSites &amp; VGM Cost Estimator'!$I73*'OpenSites &amp; VGM Cost Estimator'!$A73</f>
        <v>0</v>
      </c>
      <c r="S82" s="423">
        <f>R82*$I$4</f>
        <v>0</v>
      </c>
      <c r="T82" s="404">
        <f>I82*$A82</f>
        <v>0</v>
      </c>
      <c r="U82" s="404"/>
      <c r="V82" s="418"/>
      <c r="W82" s="414">
        <f>'OpenSites &amp; VGM Cost Estimator'!$N73*'OpenSites &amp; VGM Cost Estimator'!$B73</f>
        <v>0</v>
      </c>
      <c r="X82" s="404">
        <f>W82*$I$4</f>
        <v>0</v>
      </c>
      <c r="Y82" s="404">
        <f>N82*$B82</f>
        <v>0</v>
      </c>
      <c r="Z82" s="404">
        <f>Y82-X82</f>
        <v>0</v>
      </c>
      <c r="AA82" s="418">
        <f>IFERROR(Z82/Y82,0)</f>
        <v>0</v>
      </c>
      <c r="AB82" s="405"/>
      <c r="AC82" s="404"/>
      <c r="AD82" s="404"/>
      <c r="AE82" s="418"/>
    </row>
    <row r="83" spans="1:31" s="59" customFormat="1" ht="27.95" customHeight="1" x14ac:dyDescent="0.2">
      <c r="A83" s="152"/>
      <c r="B83" s="152"/>
      <c r="C83" s="152"/>
      <c r="D83" s="84"/>
      <c r="E83" s="85"/>
      <c r="F83" s="85"/>
      <c r="G83" s="355" t="s">
        <v>14</v>
      </c>
      <c r="H83" s="101"/>
      <c r="I83" s="176"/>
      <c r="J83" s="308"/>
      <c r="K83" s="221"/>
      <c r="L83" s="85"/>
      <c r="M83" s="355" t="s">
        <v>83</v>
      </c>
      <c r="N83" s="247"/>
      <c r="O83" s="186"/>
      <c r="P83" s="87"/>
      <c r="R83" s="424"/>
      <c r="S83" s="425"/>
      <c r="T83" s="408"/>
      <c r="U83" s="408"/>
      <c r="V83" s="420"/>
      <c r="W83" s="416"/>
      <c r="X83" s="408"/>
      <c r="Y83" s="408"/>
      <c r="Z83" s="408"/>
      <c r="AA83" s="420"/>
      <c r="AB83" s="409"/>
      <c r="AC83" s="408"/>
      <c r="AD83" s="408"/>
      <c r="AE83" s="420"/>
    </row>
    <row r="84" spans="1:31" ht="15.95" customHeight="1" x14ac:dyDescent="0.2">
      <c r="A84" s="149" t="b">
        <v>0</v>
      </c>
      <c r="B84" s="149" t="b">
        <v>0</v>
      </c>
      <c r="C84" s="149"/>
      <c r="D84" s="111"/>
      <c r="E84" s="102"/>
      <c r="F84" s="102" t="s">
        <v>15</v>
      </c>
      <c r="G84" s="14"/>
      <c r="H84" s="164"/>
      <c r="I84" s="173">
        <v>300</v>
      </c>
      <c r="J84" s="306">
        <v>4</v>
      </c>
      <c r="K84" s="220"/>
      <c r="L84" s="353" t="str">
        <f>"Allow "&amp;IF(J84=4,"½ day",IF(J84=8,"1 day",IF(J84=12,"1½ days",IF(J84=16,"2 days",IF(J84=20,"2½ days",IF(J84=24,"3 days",J84&amp;" hour"&amp;IF(J84&lt;&gt;1,"s","")))))))&amp;" to configure and style the Dynamic Calendar"</f>
        <v>Allow ½ day to configure and style the Dynamic Calendar</v>
      </c>
      <c r="M84" s="353"/>
      <c r="N84" s="240">
        <f>J84*75</f>
        <v>300</v>
      </c>
      <c r="O84" s="95" t="str">
        <f>IF(A84=FALSE,"",I84+IF(B84=TRUE,N84,0))</f>
        <v/>
      </c>
      <c r="P84" s="112"/>
      <c r="R84" s="422">
        <f>'OpenSites &amp; VGM Cost Estimator'!$I75*'OpenSites &amp; VGM Cost Estimator'!$A75</f>
        <v>0</v>
      </c>
      <c r="S84" s="423">
        <f>R84*$I$4</f>
        <v>0</v>
      </c>
      <c r="T84" s="404">
        <f>I84*$A84</f>
        <v>0</v>
      </c>
      <c r="U84" s="404"/>
      <c r="V84" s="418"/>
      <c r="W84" s="414">
        <f>'OpenSites &amp; VGM Cost Estimator'!$N75*'OpenSites &amp; VGM Cost Estimator'!$B75</f>
        <v>0</v>
      </c>
      <c r="X84" s="404">
        <f>W84*$I$4</f>
        <v>0</v>
      </c>
      <c r="Y84" s="404">
        <f>N84*$B84</f>
        <v>0</v>
      </c>
      <c r="Z84" s="404">
        <f>Y84-X84</f>
        <v>0</v>
      </c>
      <c r="AA84" s="418">
        <f>IFERROR(Z84/Y84,0)</f>
        <v>0</v>
      </c>
      <c r="AB84" s="405"/>
      <c r="AC84" s="404"/>
      <c r="AD84" s="404"/>
      <c r="AE84" s="418"/>
    </row>
    <row r="85" spans="1:31" s="59" customFormat="1" ht="27.95" customHeight="1" x14ac:dyDescent="0.2">
      <c r="A85" s="152"/>
      <c r="B85" s="152"/>
      <c r="C85" s="152"/>
      <c r="D85" s="84"/>
      <c r="E85" s="85"/>
      <c r="F85" s="85"/>
      <c r="G85" s="355" t="s">
        <v>16</v>
      </c>
      <c r="H85" s="101"/>
      <c r="I85" s="176"/>
      <c r="J85" s="308"/>
      <c r="K85" s="221"/>
      <c r="L85" s="85"/>
      <c r="M85" s="355" t="s">
        <v>80</v>
      </c>
      <c r="N85" s="247"/>
      <c r="O85" s="186"/>
      <c r="P85" s="87"/>
      <c r="R85" s="424"/>
      <c r="S85" s="425"/>
      <c r="T85" s="408"/>
      <c r="U85" s="408"/>
      <c r="V85" s="420"/>
      <c r="W85" s="416"/>
      <c r="X85" s="408"/>
      <c r="Y85" s="408"/>
      <c r="Z85" s="408"/>
      <c r="AA85" s="420"/>
      <c r="AB85" s="409"/>
      <c r="AC85" s="408"/>
      <c r="AD85" s="408"/>
      <c r="AE85" s="420"/>
    </row>
    <row r="86" spans="1:31" ht="15.95" customHeight="1" x14ac:dyDescent="0.2">
      <c r="A86" s="149" t="b">
        <v>0</v>
      </c>
      <c r="B86" s="149" t="b">
        <v>0</v>
      </c>
      <c r="C86" s="149"/>
      <c r="D86" s="111"/>
      <c r="E86" s="102"/>
      <c r="F86" s="102" t="s">
        <v>17</v>
      </c>
      <c r="G86" s="14"/>
      <c r="H86" s="164"/>
      <c r="I86" s="173">
        <v>450</v>
      </c>
      <c r="J86" s="306">
        <v>4</v>
      </c>
      <c r="K86" s="220"/>
      <c r="L86" s="353" t="str">
        <f>"Allow "&amp;IF(J86=4,"½ day",IF(J86=8,"1 day",IF(J86=12,"1½ days",IF(J86=16,"2 days",IF(J86=20,"2½ days",IF(J86=24,"3 days",J86&amp;" hour"&amp;IF(J86&lt;&gt;1,"s","")))))))&amp;" to configure and style the Event Scheduler"</f>
        <v>Allow ½ day to configure and style the Event Scheduler</v>
      </c>
      <c r="M86" s="353"/>
      <c r="N86" s="240">
        <f>J86*75</f>
        <v>300</v>
      </c>
      <c r="O86" s="95" t="str">
        <f>IF(A86=FALSE,"",I86+IF(B86=TRUE,N86,0))</f>
        <v/>
      </c>
      <c r="P86" s="112"/>
      <c r="R86" s="422">
        <f>'OpenSites &amp; VGM Cost Estimator'!$I77*'OpenSites &amp; VGM Cost Estimator'!$A77</f>
        <v>0</v>
      </c>
      <c r="S86" s="423">
        <f>R86*$I$4</f>
        <v>0</v>
      </c>
      <c r="T86" s="404">
        <f>I86*$A86</f>
        <v>0</v>
      </c>
      <c r="U86" s="404"/>
      <c r="V86" s="418"/>
      <c r="W86" s="414">
        <f>'OpenSites &amp; VGM Cost Estimator'!$N77*'OpenSites &amp; VGM Cost Estimator'!$B77</f>
        <v>0</v>
      </c>
      <c r="X86" s="404">
        <f>W86*$I$4</f>
        <v>0</v>
      </c>
      <c r="Y86" s="404">
        <f>N86*$B86</f>
        <v>0</v>
      </c>
      <c r="Z86" s="404">
        <f>Y86-X86</f>
        <v>0</v>
      </c>
      <c r="AA86" s="418">
        <f>IFERROR(Z86/Y86,0)</f>
        <v>0</v>
      </c>
      <c r="AB86" s="405"/>
      <c r="AC86" s="404"/>
      <c r="AD86" s="404"/>
      <c r="AE86" s="418"/>
    </row>
    <row r="87" spans="1:31" s="59" customFormat="1" ht="27" customHeight="1" x14ac:dyDescent="0.2">
      <c r="A87" s="152"/>
      <c r="B87" s="152"/>
      <c r="C87" s="152"/>
      <c r="D87" s="84"/>
      <c r="E87" s="85"/>
      <c r="F87" s="85"/>
      <c r="G87" s="355" t="s">
        <v>18</v>
      </c>
      <c r="H87" s="101"/>
      <c r="I87" s="176"/>
      <c r="J87" s="308"/>
      <c r="K87" s="221"/>
      <c r="L87" s="85"/>
      <c r="M87" s="355" t="s">
        <v>79</v>
      </c>
      <c r="N87" s="247"/>
      <c r="O87" s="186"/>
      <c r="P87" s="87"/>
      <c r="R87" s="424"/>
      <c r="S87" s="425"/>
      <c r="T87" s="408"/>
      <c r="U87" s="408"/>
      <c r="V87" s="420"/>
      <c r="W87" s="416"/>
      <c r="X87" s="408"/>
      <c r="Y87" s="408"/>
      <c r="Z87" s="408"/>
      <c r="AA87" s="420"/>
      <c r="AB87" s="409"/>
      <c r="AC87" s="408"/>
      <c r="AD87" s="408"/>
      <c r="AE87" s="420"/>
    </row>
    <row r="88" spans="1:31" ht="15.95" customHeight="1" x14ac:dyDescent="0.2">
      <c r="A88" s="149" t="b">
        <v>0</v>
      </c>
      <c r="B88" s="149" t="b">
        <v>0</v>
      </c>
      <c r="C88" s="149"/>
      <c r="D88" s="111"/>
      <c r="E88" s="102"/>
      <c r="F88" s="102" t="s">
        <v>19</v>
      </c>
      <c r="G88" s="14"/>
      <c r="H88" s="164"/>
      <c r="I88" s="173">
        <v>100</v>
      </c>
      <c r="J88" s="306">
        <v>1</v>
      </c>
      <c r="K88" s="220"/>
      <c r="L88" s="353" t="str">
        <f>"Allow "&amp;IF(J88=4,"½ day",IF(J88=8,"1 day",IF(J88=12,"1½ days",IF(J88=16,"2 days",IF(J88=20,"2½ days",IF(J88=24,"3 days",J88&amp;" hour"&amp;IF(J88&lt;&gt;1,"s","")))))))&amp;" to configure and style FAQ Manager"</f>
        <v>Allow 1 hour to configure and style FAQ Manager</v>
      </c>
      <c r="M88" s="353"/>
      <c r="N88" s="240">
        <f>J88*75</f>
        <v>75</v>
      </c>
      <c r="O88" s="95" t="str">
        <f>IF(A88=FALSE,"",I88+IF(B88=TRUE,N88,0))</f>
        <v/>
      </c>
      <c r="P88" s="112"/>
      <c r="R88" s="422">
        <f>'OpenSites &amp; VGM Cost Estimator'!$I79*'OpenSites &amp; VGM Cost Estimator'!$A79</f>
        <v>0</v>
      </c>
      <c r="S88" s="423">
        <f>R88*$I$4</f>
        <v>0</v>
      </c>
      <c r="T88" s="404">
        <f>I88*$A88</f>
        <v>0</v>
      </c>
      <c r="U88" s="404"/>
      <c r="V88" s="418"/>
      <c r="W88" s="414">
        <f>'OpenSites &amp; VGM Cost Estimator'!$N79*'OpenSites &amp; VGM Cost Estimator'!$B79</f>
        <v>0</v>
      </c>
      <c r="X88" s="404">
        <f>W88*$I$4</f>
        <v>0</v>
      </c>
      <c r="Y88" s="404">
        <f>N88*$B88</f>
        <v>0</v>
      </c>
      <c r="Z88" s="404">
        <f>Y88-X88</f>
        <v>0</v>
      </c>
      <c r="AA88" s="418">
        <f>IFERROR(Z88/Y88,0)</f>
        <v>0</v>
      </c>
      <c r="AB88" s="405"/>
      <c r="AC88" s="404"/>
      <c r="AD88" s="404"/>
      <c r="AE88" s="418"/>
    </row>
    <row r="89" spans="1:31" s="59" customFormat="1" ht="27.95" customHeight="1" x14ac:dyDescent="0.2">
      <c r="A89" s="152"/>
      <c r="B89" s="152"/>
      <c r="C89" s="152"/>
      <c r="D89" s="84"/>
      <c r="E89" s="85"/>
      <c r="F89" s="85"/>
      <c r="G89" s="355" t="s">
        <v>20</v>
      </c>
      <c r="H89" s="101"/>
      <c r="I89" s="176"/>
      <c r="J89" s="308"/>
      <c r="K89" s="221"/>
      <c r="L89" s="85"/>
      <c r="M89" s="355" t="s">
        <v>84</v>
      </c>
      <c r="N89" s="247"/>
      <c r="O89" s="186"/>
      <c r="P89" s="87"/>
      <c r="R89" s="424"/>
      <c r="S89" s="425"/>
      <c r="T89" s="408"/>
      <c r="U89" s="408"/>
      <c r="V89" s="420"/>
      <c r="W89" s="416"/>
      <c r="X89" s="408"/>
      <c r="Y89" s="408"/>
      <c r="Z89" s="408"/>
      <c r="AA89" s="420"/>
      <c r="AB89" s="409"/>
      <c r="AC89" s="408"/>
      <c r="AD89" s="408"/>
      <c r="AE89" s="420"/>
    </row>
    <row r="90" spans="1:31" ht="15.95" customHeight="1" x14ac:dyDescent="0.2">
      <c r="A90" s="149" t="b">
        <f>IF(OR(C39,C40),TRUE,FALSE)</f>
        <v>0</v>
      </c>
      <c r="B90" s="149" t="b">
        <f>IF($B$37=FALSE,FALSE,A90)</f>
        <v>0</v>
      </c>
      <c r="C90" s="149"/>
      <c r="D90" s="111"/>
      <c r="E90" s="102"/>
      <c r="F90" s="102" t="s">
        <v>21</v>
      </c>
      <c r="G90" s="14"/>
      <c r="H90" s="164"/>
      <c r="I90" s="173">
        <f>IF(OR(C39,C40),0,100)</f>
        <v>100</v>
      </c>
      <c r="J90" s="306"/>
      <c r="K90" s="220"/>
      <c r="L90" s="353" t="s">
        <v>76</v>
      </c>
      <c r="M90" s="353"/>
      <c r="N90" s="240">
        <f>J90*75</f>
        <v>0</v>
      </c>
      <c r="O90" s="95" t="str">
        <f>IF(A90=FALSE,"",I90+IF(B90=TRUE,N90,0))</f>
        <v/>
      </c>
      <c r="P90" s="112"/>
      <c r="R90" s="422">
        <f>'OpenSites &amp; VGM Cost Estimator'!$I81*'OpenSites &amp; VGM Cost Estimator'!$A81</f>
        <v>0</v>
      </c>
      <c r="S90" s="423">
        <f>R90*$I$4</f>
        <v>0</v>
      </c>
      <c r="T90" s="404">
        <f>I90*$A90</f>
        <v>0</v>
      </c>
      <c r="U90" s="404"/>
      <c r="V90" s="418"/>
      <c r="W90" s="414">
        <f>'OpenSites &amp; VGM Cost Estimator'!$N81*'OpenSites &amp; VGM Cost Estimator'!$B81</f>
        <v>0</v>
      </c>
      <c r="X90" s="404">
        <f>W90*$I$4</f>
        <v>0</v>
      </c>
      <c r="Y90" s="404">
        <f>N90*$B90</f>
        <v>0</v>
      </c>
      <c r="Z90" s="404">
        <f>Y90-X90</f>
        <v>0</v>
      </c>
      <c r="AA90" s="418">
        <f>IFERROR(Z90/Y90,0)</f>
        <v>0</v>
      </c>
      <c r="AB90" s="405"/>
      <c r="AC90" s="404"/>
      <c r="AD90" s="404"/>
      <c r="AE90" s="418"/>
    </row>
    <row r="91" spans="1:31" s="59" customFormat="1" ht="18" customHeight="1" x14ac:dyDescent="0.2">
      <c r="A91" s="152"/>
      <c r="B91" s="152"/>
      <c r="C91" s="152"/>
      <c r="D91" s="84"/>
      <c r="E91" s="85"/>
      <c r="F91" s="85"/>
      <c r="G91" s="355" t="s">
        <v>103</v>
      </c>
      <c r="H91" s="101"/>
      <c r="I91" s="176"/>
      <c r="J91" s="308"/>
      <c r="K91" s="221"/>
      <c r="L91" s="85"/>
      <c r="M91" s="355"/>
      <c r="N91" s="247"/>
      <c r="O91" s="186"/>
      <c r="P91" s="87"/>
      <c r="R91" s="424"/>
      <c r="S91" s="425"/>
      <c r="T91" s="408"/>
      <c r="U91" s="408"/>
      <c r="V91" s="420"/>
      <c r="W91" s="416"/>
      <c r="X91" s="408"/>
      <c r="Y91" s="408"/>
      <c r="Z91" s="408"/>
      <c r="AA91" s="420"/>
      <c r="AB91" s="409"/>
      <c r="AC91" s="408"/>
      <c r="AD91" s="408"/>
      <c r="AE91" s="420"/>
    </row>
    <row r="92" spans="1:31" ht="15.95" customHeight="1" x14ac:dyDescent="0.2">
      <c r="A92" s="149" t="b">
        <v>0</v>
      </c>
      <c r="B92" s="149" t="b">
        <v>0</v>
      </c>
      <c r="C92" s="149"/>
      <c r="D92" s="111"/>
      <c r="E92" s="102"/>
      <c r="F92" s="102" t="s">
        <v>22</v>
      </c>
      <c r="G92" s="14"/>
      <c r="H92" s="164"/>
      <c r="I92" s="173">
        <v>75</v>
      </c>
      <c r="J92" s="306">
        <v>1</v>
      </c>
      <c r="K92" s="220"/>
      <c r="L92" s="353" t="str">
        <f>"Allow "&amp;IF(J92=4,"½ day",IF(J92=8,"1 day",IF(J92=12,"1½ days",IF(J92=16,"2 days",IF(J92=20,"2½ days",IF(J92=24,"3 days",J92&amp;" hour"&amp;IF(J92&lt;&gt;1,"s","")))))))&amp;" to configure and style the Guest Book"</f>
        <v>Allow 1 hour to configure and style the Guest Book</v>
      </c>
      <c r="M92" s="353"/>
      <c r="N92" s="240">
        <f>J92*75</f>
        <v>75</v>
      </c>
      <c r="O92" s="95" t="str">
        <f>IF(A92=FALSE,"",I92+IF(B92=TRUE,N92,0))</f>
        <v/>
      </c>
      <c r="P92" s="112"/>
      <c r="R92" s="422">
        <f>'OpenSites &amp; VGM Cost Estimator'!$I83*'OpenSites &amp; VGM Cost Estimator'!$A83</f>
        <v>0</v>
      </c>
      <c r="S92" s="423">
        <f>R92*$I$4</f>
        <v>0</v>
      </c>
      <c r="T92" s="404">
        <f>I92*$A92</f>
        <v>0</v>
      </c>
      <c r="U92" s="404"/>
      <c r="V92" s="418"/>
      <c r="W92" s="414">
        <f>'OpenSites &amp; VGM Cost Estimator'!$N83*'OpenSites &amp; VGM Cost Estimator'!$B83</f>
        <v>0</v>
      </c>
      <c r="X92" s="404">
        <f>W92*$I$4</f>
        <v>0</v>
      </c>
      <c r="Y92" s="404">
        <f>N92*$B92</f>
        <v>0</v>
      </c>
      <c r="Z92" s="404">
        <f>Y92-X92</f>
        <v>0</v>
      </c>
      <c r="AA92" s="418">
        <f>IFERROR(Z92/Y92,0)</f>
        <v>0</v>
      </c>
      <c r="AB92" s="405"/>
      <c r="AC92" s="404"/>
      <c r="AD92" s="404"/>
      <c r="AE92" s="418"/>
    </row>
    <row r="93" spans="1:31" s="59" customFormat="1" ht="15.95" customHeight="1" x14ac:dyDescent="0.2">
      <c r="A93" s="152"/>
      <c r="B93" s="152"/>
      <c r="C93" s="152"/>
      <c r="D93" s="84"/>
      <c r="E93" s="85"/>
      <c r="F93" s="85"/>
      <c r="G93" s="355" t="s">
        <v>23</v>
      </c>
      <c r="H93" s="101"/>
      <c r="I93" s="176"/>
      <c r="J93" s="308"/>
      <c r="K93" s="221"/>
      <c r="L93" s="85"/>
      <c r="M93" s="355" t="s">
        <v>81</v>
      </c>
      <c r="N93" s="247"/>
      <c r="O93" s="186"/>
      <c r="P93" s="87"/>
      <c r="R93" s="424"/>
      <c r="S93" s="425"/>
      <c r="T93" s="408"/>
      <c r="U93" s="408"/>
      <c r="V93" s="420"/>
      <c r="W93" s="416"/>
      <c r="X93" s="408"/>
      <c r="Y93" s="408"/>
      <c r="Z93" s="408"/>
      <c r="AA93" s="420"/>
      <c r="AB93" s="409"/>
      <c r="AC93" s="408"/>
      <c r="AD93" s="408"/>
      <c r="AE93" s="420"/>
    </row>
    <row r="94" spans="1:31" ht="15.95" customHeight="1" x14ac:dyDescent="0.2">
      <c r="A94" s="149" t="b">
        <v>0</v>
      </c>
      <c r="B94" s="149" t="b">
        <v>0</v>
      </c>
      <c r="C94" s="149"/>
      <c r="D94" s="111"/>
      <c r="E94" s="102"/>
      <c r="F94" s="337" t="s">
        <v>150</v>
      </c>
      <c r="G94" s="14"/>
      <c r="H94" s="164"/>
      <c r="I94" s="173">
        <v>150</v>
      </c>
      <c r="J94" s="306">
        <v>4</v>
      </c>
      <c r="K94" s="220"/>
      <c r="L94" s="353" t="str">
        <f>"Allow "&amp;IF(J94=4,"½ day",IF(J94=8,"1 day",IF(J94=12,"1½ days",IF(J94=16,"2 days",IF(J94=20,"2½ days",IF(J94=24,"3 days",J94&amp;" hour"&amp;IF(J94&lt;&gt;1,"s","")))))))&amp;" to configure and style Intranet"</f>
        <v>Allow ½ day to configure and style Intranet</v>
      </c>
      <c r="M94" s="353"/>
      <c r="N94" s="240">
        <f>J94*75</f>
        <v>300</v>
      </c>
      <c r="O94" s="95" t="str">
        <f>IF(A94=FALSE,"",I94+IF(B94=TRUE,N94,0))</f>
        <v/>
      </c>
      <c r="P94" s="112"/>
      <c r="R94" s="422">
        <f>'OpenSites &amp; VGM Cost Estimator'!$I85*'OpenSites &amp; VGM Cost Estimator'!$A85</f>
        <v>0</v>
      </c>
      <c r="S94" s="423">
        <f>R94*$I$4</f>
        <v>0</v>
      </c>
      <c r="T94" s="404">
        <f>I94*$A94</f>
        <v>0</v>
      </c>
      <c r="U94" s="404"/>
      <c r="V94" s="418"/>
      <c r="W94" s="414">
        <f>'OpenSites &amp; VGM Cost Estimator'!$N85*'OpenSites &amp; VGM Cost Estimator'!$B85</f>
        <v>0</v>
      </c>
      <c r="X94" s="404">
        <f>W94*$I$4</f>
        <v>0</v>
      </c>
      <c r="Y94" s="404">
        <f>N94*$B94</f>
        <v>0</v>
      </c>
      <c r="Z94" s="404">
        <f>Y94-X94</f>
        <v>0</v>
      </c>
      <c r="AA94" s="418">
        <f>IFERROR(Z94/Y94,0)</f>
        <v>0</v>
      </c>
      <c r="AB94" s="405"/>
      <c r="AC94" s="404"/>
      <c r="AD94" s="404"/>
      <c r="AE94" s="418"/>
    </row>
    <row r="95" spans="1:31" s="59" customFormat="1" ht="27.95" customHeight="1" x14ac:dyDescent="0.2">
      <c r="A95" s="152"/>
      <c r="B95" s="152"/>
      <c r="C95" s="152"/>
      <c r="D95" s="84"/>
      <c r="E95" s="85"/>
      <c r="F95" s="85"/>
      <c r="G95" s="355" t="s">
        <v>24</v>
      </c>
      <c r="H95" s="101"/>
      <c r="I95" s="176"/>
      <c r="J95" s="308"/>
      <c r="K95" s="221"/>
      <c r="L95" s="85"/>
      <c r="M95" s="355" t="s">
        <v>109</v>
      </c>
      <c r="N95" s="247"/>
      <c r="O95" s="186"/>
      <c r="P95" s="87"/>
      <c r="R95" s="424"/>
      <c r="S95" s="425"/>
      <c r="T95" s="408"/>
      <c r="U95" s="408"/>
      <c r="V95" s="420"/>
      <c r="W95" s="416"/>
      <c r="X95" s="408"/>
      <c r="Y95" s="408"/>
      <c r="Z95" s="408"/>
      <c r="AA95" s="420"/>
      <c r="AB95" s="409"/>
      <c r="AC95" s="408"/>
      <c r="AD95" s="408"/>
      <c r="AE95" s="420"/>
    </row>
    <row r="96" spans="1:31" ht="15.95" customHeight="1" x14ac:dyDescent="0.2">
      <c r="A96" s="149" t="b">
        <v>0</v>
      </c>
      <c r="B96" s="149" t="b">
        <v>0</v>
      </c>
      <c r="C96" s="149"/>
      <c r="D96" s="111"/>
      <c r="E96" s="102"/>
      <c r="F96" s="102" t="s">
        <v>25</v>
      </c>
      <c r="G96" s="14"/>
      <c r="H96" s="164"/>
      <c r="I96" s="173">
        <v>100</v>
      </c>
      <c r="J96" s="306">
        <v>1</v>
      </c>
      <c r="K96" s="220"/>
      <c r="L96" s="353" t="str">
        <f>"Allow "&amp;IF(J96=4,"½ day",IF(J96=8,"1 day",IF(J96=12,"1½ days",IF(J96=16,"2 days",IF(J96=20,"2½ days",IF(J96=24,"3 days",J96&amp;" hour"&amp;IF(J96&lt;&gt;1,"s","")))))))&amp;" to configure and style Link Manager."</f>
        <v>Allow 1 hour to configure and style Link Manager.</v>
      </c>
      <c r="M96" s="353"/>
      <c r="N96" s="240">
        <f>J96*75</f>
        <v>75</v>
      </c>
      <c r="O96" s="95" t="str">
        <f>IF(A96=FALSE,"",I96+IF(B96=TRUE,N96,0))</f>
        <v/>
      </c>
      <c r="P96" s="112"/>
      <c r="R96" s="422">
        <f>'OpenSites &amp; VGM Cost Estimator'!$I87*'OpenSites &amp; VGM Cost Estimator'!$A87</f>
        <v>0</v>
      </c>
      <c r="S96" s="423">
        <f>R96*$I$4</f>
        <v>0</v>
      </c>
      <c r="T96" s="404">
        <f>I96*$A96</f>
        <v>0</v>
      </c>
      <c r="U96" s="404"/>
      <c r="V96" s="418"/>
      <c r="W96" s="414">
        <f>'OpenSites &amp; VGM Cost Estimator'!$N87*'OpenSites &amp; VGM Cost Estimator'!$B87</f>
        <v>0</v>
      </c>
      <c r="X96" s="404">
        <f>W96*$I$4</f>
        <v>0</v>
      </c>
      <c r="Y96" s="404">
        <f>N96*$B96</f>
        <v>0</v>
      </c>
      <c r="Z96" s="404">
        <f>Y96-X96</f>
        <v>0</v>
      </c>
      <c r="AA96" s="418">
        <f>IFERROR(Z96/Y96,0)</f>
        <v>0</v>
      </c>
      <c r="AB96" s="405"/>
      <c r="AC96" s="404"/>
      <c r="AD96" s="404"/>
      <c r="AE96" s="418"/>
    </row>
    <row r="97" spans="1:31" s="59" customFormat="1" ht="27.95" customHeight="1" x14ac:dyDescent="0.2">
      <c r="A97" s="152"/>
      <c r="B97" s="152"/>
      <c r="C97" s="152"/>
      <c r="D97" s="84"/>
      <c r="E97" s="85"/>
      <c r="F97" s="85"/>
      <c r="G97" s="355" t="s">
        <v>26</v>
      </c>
      <c r="H97" s="101"/>
      <c r="I97" s="176"/>
      <c r="J97" s="308"/>
      <c r="K97" s="221"/>
      <c r="L97" s="85"/>
      <c r="M97" s="355" t="s">
        <v>85</v>
      </c>
      <c r="N97" s="247"/>
      <c r="O97" s="186"/>
      <c r="P97" s="87"/>
      <c r="R97" s="424"/>
      <c r="S97" s="425"/>
      <c r="T97" s="408"/>
      <c r="U97" s="408"/>
      <c r="V97" s="420"/>
      <c r="W97" s="416"/>
      <c r="X97" s="408"/>
      <c r="Y97" s="408"/>
      <c r="Z97" s="408"/>
      <c r="AA97" s="420"/>
      <c r="AB97" s="409"/>
      <c r="AC97" s="408"/>
      <c r="AD97" s="408"/>
      <c r="AE97" s="420"/>
    </row>
    <row r="98" spans="1:31" ht="15.95" customHeight="1" x14ac:dyDescent="0.2">
      <c r="A98" s="149" t="b">
        <f>IF(A63,TRUE,FALSE)</f>
        <v>0</v>
      </c>
      <c r="B98" s="149" t="b">
        <v>0</v>
      </c>
      <c r="C98" s="149"/>
      <c r="D98" s="111"/>
      <c r="E98" s="102"/>
      <c r="F98" s="102" t="str">
        <f>"News Manager"&amp;IF(A63," (push enabled)","")</f>
        <v>News Manager</v>
      </c>
      <c r="G98" s="14"/>
      <c r="H98" s="164"/>
      <c r="I98" s="173">
        <f>IF(A63=TRUE,0,100)</f>
        <v>100</v>
      </c>
      <c r="J98" s="306">
        <v>2</v>
      </c>
      <c r="K98" s="220"/>
      <c r="L98" s="353" t="str">
        <f>"Allow "&amp;IF(J98=4,"½ day",IF(J98=8,"1 day",IF(J98=12,"1½ days",IF(J98=16,"2 days",IF(J98=20,"2½ days",IF(J98=24,"3 days",J98&amp;" hour"&amp;IF(J98&lt;&gt;1,"s","")))))))&amp;" to set up and style News Manager"</f>
        <v>Allow 2 hours to set up and style News Manager</v>
      </c>
      <c r="M98" s="353"/>
      <c r="N98" s="240">
        <f>J98*75</f>
        <v>150</v>
      </c>
      <c r="O98" s="95" t="str">
        <f>IF(A98=FALSE,"",I98+IF(B98=TRUE,N98,0))</f>
        <v/>
      </c>
      <c r="P98" s="112"/>
      <c r="R98" s="422">
        <f>'OpenSites &amp; VGM Cost Estimator'!$I89*'OpenSites &amp; VGM Cost Estimator'!$A89</f>
        <v>0</v>
      </c>
      <c r="S98" s="423">
        <f>R98*$I$4</f>
        <v>0</v>
      </c>
      <c r="T98" s="404">
        <f>I98*$A98</f>
        <v>0</v>
      </c>
      <c r="U98" s="404"/>
      <c r="V98" s="418"/>
      <c r="W98" s="414">
        <f>'OpenSites &amp; VGM Cost Estimator'!$N89*'OpenSites &amp; VGM Cost Estimator'!$B89</f>
        <v>0</v>
      </c>
      <c r="X98" s="404">
        <f>W98*$I$4</f>
        <v>0</v>
      </c>
      <c r="Y98" s="404">
        <f>N98*$B98</f>
        <v>0</v>
      </c>
      <c r="Z98" s="404">
        <f>Y98-X98</f>
        <v>0</v>
      </c>
      <c r="AA98" s="418">
        <f>IFERROR(Z98/Y98,0)</f>
        <v>0</v>
      </c>
      <c r="AB98" s="405"/>
      <c r="AC98" s="404"/>
      <c r="AD98" s="404"/>
      <c r="AE98" s="418"/>
    </row>
    <row r="99" spans="1:31" s="59" customFormat="1" ht="27.75" customHeight="1" x14ac:dyDescent="0.2">
      <c r="A99" s="152"/>
      <c r="B99" s="152"/>
      <c r="C99" s="152"/>
      <c r="D99" s="84"/>
      <c r="E99" s="85"/>
      <c r="F99" s="85"/>
      <c r="G99" s="355" t="s">
        <v>27</v>
      </c>
      <c r="H99" s="101"/>
      <c r="I99" s="176"/>
      <c r="J99" s="308"/>
      <c r="K99" s="221"/>
      <c r="L99" s="85"/>
      <c r="M99" s="355" t="s">
        <v>105</v>
      </c>
      <c r="N99" s="247"/>
      <c r="O99" s="186"/>
      <c r="P99" s="87"/>
      <c r="R99" s="424"/>
      <c r="S99" s="425"/>
      <c r="T99" s="408"/>
      <c r="U99" s="408"/>
      <c r="V99" s="420"/>
      <c r="W99" s="416"/>
      <c r="X99" s="408"/>
      <c r="Y99" s="408"/>
      <c r="Z99" s="408"/>
      <c r="AA99" s="420"/>
      <c r="AB99" s="409"/>
      <c r="AC99" s="408"/>
      <c r="AD99" s="408"/>
      <c r="AE99" s="420"/>
    </row>
    <row r="100" spans="1:31" ht="15.95" customHeight="1" x14ac:dyDescent="0.2">
      <c r="A100" s="149" t="b">
        <f>IF(A63,TRUE,FALSE)</f>
        <v>0</v>
      </c>
      <c r="B100" s="149" t="b">
        <v>0</v>
      </c>
      <c r="C100" s="149"/>
      <c r="D100" s="111"/>
      <c r="E100" s="102"/>
      <c r="F100" s="102" t="str">
        <f>"Photo Suite"&amp;IF(A63," (push enabled)","")</f>
        <v>Photo Suite</v>
      </c>
      <c r="G100" s="14"/>
      <c r="H100" s="164"/>
      <c r="I100" s="173">
        <f>IF(A63=TRUE,0,150)</f>
        <v>150</v>
      </c>
      <c r="J100" s="306">
        <v>3</v>
      </c>
      <c r="K100" s="220"/>
      <c r="L100" s="353" t="str">
        <f>"Allow "&amp;IF(J100=4,"½ day",IF(J100=8,"1 day",IF(J100=12,"1½ days",IF(J100=16,"2 days",IF(J100=20,"2½ days",IF(J100=24,"3 days",J100&amp;" hour"&amp;IF(J100&lt;&gt;1,"s","")))))))&amp;" to set up and style required components of Photo Suite"</f>
        <v>Allow 3 hours to set up and style required components of Photo Suite</v>
      </c>
      <c r="M100" s="353"/>
      <c r="N100" s="240">
        <f>J100*75</f>
        <v>225</v>
      </c>
      <c r="O100" s="95" t="str">
        <f>IF(A100=FALSE,"",I100+IF(B100=TRUE,N100,0))</f>
        <v/>
      </c>
      <c r="P100" s="112"/>
      <c r="R100" s="422">
        <f>'OpenSites &amp; VGM Cost Estimator'!$I91*'OpenSites &amp; VGM Cost Estimator'!$A91</f>
        <v>0</v>
      </c>
      <c r="S100" s="423">
        <f>R100*$I$4</f>
        <v>0</v>
      </c>
      <c r="T100" s="404">
        <f>I100*$A100</f>
        <v>0</v>
      </c>
      <c r="U100" s="404"/>
      <c r="V100" s="418"/>
      <c r="W100" s="414">
        <f>'OpenSites &amp; VGM Cost Estimator'!$N91*'OpenSites &amp; VGM Cost Estimator'!$B91</f>
        <v>0</v>
      </c>
      <c r="X100" s="404">
        <f>W100*$I$4</f>
        <v>0</v>
      </c>
      <c r="Y100" s="404">
        <f>N100*$B100</f>
        <v>0</v>
      </c>
      <c r="Z100" s="404">
        <f>Y100-X100</f>
        <v>0</v>
      </c>
      <c r="AA100" s="418">
        <f>IFERROR(Z100/Y100,0)</f>
        <v>0</v>
      </c>
      <c r="AB100" s="405"/>
      <c r="AC100" s="404"/>
      <c r="AD100" s="404"/>
      <c r="AE100" s="418"/>
    </row>
    <row r="101" spans="1:31" s="59" customFormat="1" ht="18" customHeight="1" x14ac:dyDescent="0.2">
      <c r="A101" s="152"/>
      <c r="B101" s="152"/>
      <c r="C101" s="152"/>
      <c r="D101" s="84"/>
      <c r="E101" s="85"/>
      <c r="F101" s="85"/>
      <c r="G101" s="355" t="s">
        <v>65</v>
      </c>
      <c r="H101" s="101"/>
      <c r="I101" s="176"/>
      <c r="J101" s="308"/>
      <c r="K101" s="221"/>
      <c r="L101" s="85"/>
      <c r="M101" s="355" t="s">
        <v>110</v>
      </c>
      <c r="N101" s="247"/>
      <c r="O101" s="186"/>
      <c r="P101" s="87"/>
      <c r="R101" s="424"/>
      <c r="S101" s="425"/>
      <c r="T101" s="408"/>
      <c r="U101" s="408"/>
      <c r="V101" s="420"/>
      <c r="W101" s="416"/>
      <c r="X101" s="408"/>
      <c r="Y101" s="408"/>
      <c r="Z101" s="408"/>
      <c r="AA101" s="420"/>
      <c r="AB101" s="409"/>
      <c r="AC101" s="408"/>
      <c r="AD101" s="408"/>
      <c r="AE101" s="420"/>
    </row>
    <row r="102" spans="1:31" ht="15.95" customHeight="1" x14ac:dyDescent="0.2">
      <c r="A102" s="149" t="b">
        <v>0</v>
      </c>
      <c r="B102" s="149" t="b">
        <v>0</v>
      </c>
      <c r="C102" s="149"/>
      <c r="D102" s="111"/>
      <c r="E102" s="102"/>
      <c r="F102" s="102" t="s">
        <v>28</v>
      </c>
      <c r="G102" s="14"/>
      <c r="H102" s="164"/>
      <c r="I102" s="173">
        <v>100</v>
      </c>
      <c r="J102" s="306">
        <v>1</v>
      </c>
      <c r="K102" s="220"/>
      <c r="L102" s="353" t="str">
        <f>"Allow "&amp;IF(J102=4,"½ day",IF(J102=8,"1 day",IF(J102=12,"1½ days",IF(J102=16,"2 days",IF(J102=20,"2½ days",IF(J102=24,"3 days",J102&amp;" hour"&amp;IF(J102&lt;&gt;1,"s","")))))))&amp;" to configure and style Quick Poll"</f>
        <v>Allow 1 hour to configure and style Quick Poll</v>
      </c>
      <c r="M102" s="353"/>
      <c r="N102" s="240">
        <f>J102*75</f>
        <v>75</v>
      </c>
      <c r="O102" s="95" t="str">
        <f>IF(A102=FALSE,"",I102+IF(B102=TRUE,N102,0))</f>
        <v/>
      </c>
      <c r="P102" s="112"/>
      <c r="R102" s="422">
        <f>'OpenSites &amp; VGM Cost Estimator'!$I93*'OpenSites &amp; VGM Cost Estimator'!$A93</f>
        <v>0</v>
      </c>
      <c r="S102" s="423">
        <f>R102*$I$4</f>
        <v>0</v>
      </c>
      <c r="T102" s="404">
        <f>I102*$A102</f>
        <v>0</v>
      </c>
      <c r="U102" s="404"/>
      <c r="V102" s="418"/>
      <c r="W102" s="414">
        <f>'OpenSites &amp; VGM Cost Estimator'!$N93*'OpenSites &amp; VGM Cost Estimator'!$B93</f>
        <v>0</v>
      </c>
      <c r="X102" s="404">
        <f>W102*$I$4</f>
        <v>0</v>
      </c>
      <c r="Y102" s="404">
        <f>N102*$B102</f>
        <v>0</v>
      </c>
      <c r="Z102" s="404">
        <f>Y102-X102</f>
        <v>0</v>
      </c>
      <c r="AA102" s="418">
        <f>IFERROR(Z102/Y102,0)</f>
        <v>0</v>
      </c>
      <c r="AB102" s="405"/>
      <c r="AC102" s="404"/>
      <c r="AD102" s="404"/>
      <c r="AE102" s="418"/>
    </row>
    <row r="103" spans="1:31" s="59" customFormat="1" ht="15.95" customHeight="1" x14ac:dyDescent="0.2">
      <c r="A103" s="152"/>
      <c r="B103" s="152"/>
      <c r="C103" s="152"/>
      <c r="D103" s="84"/>
      <c r="E103" s="85"/>
      <c r="F103" s="85"/>
      <c r="G103" s="355" t="s">
        <v>29</v>
      </c>
      <c r="H103" s="101"/>
      <c r="I103" s="176"/>
      <c r="J103" s="308"/>
      <c r="K103" s="221"/>
      <c r="L103" s="85"/>
      <c r="M103" s="355" t="s">
        <v>86</v>
      </c>
      <c r="N103" s="247"/>
      <c r="O103" s="186"/>
      <c r="P103" s="87"/>
      <c r="R103" s="424"/>
      <c r="S103" s="425"/>
      <c r="T103" s="408"/>
      <c r="U103" s="408"/>
      <c r="V103" s="420"/>
      <c r="W103" s="416"/>
      <c r="X103" s="408"/>
      <c r="Y103" s="408"/>
      <c r="Z103" s="408"/>
      <c r="AA103" s="420"/>
      <c r="AB103" s="409"/>
      <c r="AC103" s="408"/>
      <c r="AD103" s="408"/>
      <c r="AE103" s="420"/>
    </row>
    <row r="104" spans="1:31" ht="15.95" customHeight="1" x14ac:dyDescent="0.2">
      <c r="A104" s="149" t="b">
        <v>0</v>
      </c>
      <c r="B104" s="149" t="b">
        <f>A104</f>
        <v>0</v>
      </c>
      <c r="C104" s="149"/>
      <c r="D104" s="111"/>
      <c r="E104" s="102"/>
      <c r="F104" s="102" t="s">
        <v>30</v>
      </c>
      <c r="G104" s="14"/>
      <c r="H104" s="164"/>
      <c r="I104" s="173">
        <v>100</v>
      </c>
      <c r="J104" s="313"/>
      <c r="K104" s="220"/>
      <c r="L104" s="353" t="s">
        <v>76</v>
      </c>
      <c r="M104" s="353"/>
      <c r="N104" s="240">
        <f>J104*75</f>
        <v>0</v>
      </c>
      <c r="O104" s="95" t="str">
        <f>IF(A104=FALSE,"",I104+IF(B104=TRUE,N104,0))</f>
        <v/>
      </c>
      <c r="P104" s="112"/>
      <c r="R104" s="422">
        <f>'OpenSites &amp; VGM Cost Estimator'!$I95*'OpenSites &amp; VGM Cost Estimator'!$A95</f>
        <v>0</v>
      </c>
      <c r="S104" s="423">
        <f>R104*$I$4</f>
        <v>0</v>
      </c>
      <c r="T104" s="404">
        <f>I104*$A104</f>
        <v>0</v>
      </c>
      <c r="U104" s="404"/>
      <c r="V104" s="418"/>
      <c r="W104" s="414">
        <f>'OpenSites &amp; VGM Cost Estimator'!$N95*'OpenSites &amp; VGM Cost Estimator'!$B95</f>
        <v>0</v>
      </c>
      <c r="X104" s="404">
        <f>W104*$I$4</f>
        <v>0</v>
      </c>
      <c r="Y104" s="404">
        <f>N104*$B104</f>
        <v>0</v>
      </c>
      <c r="Z104" s="404">
        <f>Y104-X104</f>
        <v>0</v>
      </c>
      <c r="AA104" s="418">
        <f>IFERROR(Z104/Y104,0)</f>
        <v>0</v>
      </c>
      <c r="AB104" s="405"/>
      <c r="AC104" s="404"/>
      <c r="AD104" s="404"/>
      <c r="AE104" s="418"/>
    </row>
    <row r="105" spans="1:31" s="59" customFormat="1" ht="15.75" customHeight="1" x14ac:dyDescent="0.2">
      <c r="A105" s="152"/>
      <c r="B105" s="152"/>
      <c r="C105" s="152"/>
      <c r="D105" s="84"/>
      <c r="E105" s="85"/>
      <c r="F105" s="85"/>
      <c r="G105" s="355" t="s">
        <v>31</v>
      </c>
      <c r="H105" s="101"/>
      <c r="I105" s="176"/>
      <c r="J105" s="308"/>
      <c r="K105" s="221"/>
      <c r="L105" s="85"/>
      <c r="M105" s="355"/>
      <c r="N105" s="247"/>
      <c r="O105" s="186"/>
      <c r="P105" s="87"/>
      <c r="R105" s="424"/>
      <c r="S105" s="425"/>
      <c r="T105" s="408"/>
      <c r="U105" s="408"/>
      <c r="V105" s="420"/>
      <c r="W105" s="416"/>
      <c r="X105" s="408"/>
      <c r="Y105" s="408"/>
      <c r="Z105" s="408"/>
      <c r="AA105" s="420"/>
      <c r="AB105" s="409"/>
      <c r="AC105" s="408"/>
      <c r="AD105" s="408"/>
      <c r="AE105" s="420"/>
    </row>
    <row r="106" spans="1:31" ht="15.95" customHeight="1" x14ac:dyDescent="0.2">
      <c r="A106" s="149" t="b">
        <v>0</v>
      </c>
      <c r="B106" s="149" t="b">
        <v>0</v>
      </c>
      <c r="C106" s="149"/>
      <c r="D106" s="111"/>
      <c r="E106" s="102"/>
      <c r="F106" s="102" t="s">
        <v>32</v>
      </c>
      <c r="G106" s="14"/>
      <c r="H106" s="164">
        <v>4</v>
      </c>
      <c r="I106" s="173">
        <v>400</v>
      </c>
      <c r="J106" s="306">
        <v>8</v>
      </c>
      <c r="K106" s="220"/>
      <c r="L106" s="353" t="str">
        <f>"Allow "&amp;IF(J106=4,"½ day",IF(J106=8,"1 day",IF(J106=12,"1½ days",IF(J106=16,"2 days",IF(J106=20,"2½ days",IF(J106=24,"3 days",J106&amp;" hour"&amp;IF(J106&lt;&gt;1,"s","")))))))&amp;" to set up and style Shopping Cart"</f>
        <v>Allow 1 day to set up and style Shopping Cart</v>
      </c>
      <c r="M106" s="353"/>
      <c r="N106" s="240">
        <f>J106*75</f>
        <v>600</v>
      </c>
      <c r="O106" s="95" t="str">
        <f>IF(A106=FALSE,"",I106+IF(B106=TRUE,N106,0))</f>
        <v/>
      </c>
      <c r="P106" s="112"/>
      <c r="R106" s="422">
        <f>'OpenSites &amp; VGM Cost Estimator'!$I97*'OpenSites &amp; VGM Cost Estimator'!$A97</f>
        <v>0</v>
      </c>
      <c r="S106" s="423">
        <f>R106*$I$4</f>
        <v>0</v>
      </c>
      <c r="T106" s="404">
        <f>I106*$A106</f>
        <v>0</v>
      </c>
      <c r="U106" s="404"/>
      <c r="V106" s="418"/>
      <c r="W106" s="414">
        <f>'OpenSites &amp; VGM Cost Estimator'!$N97*'OpenSites &amp; VGM Cost Estimator'!$B97</f>
        <v>0</v>
      </c>
      <c r="X106" s="404">
        <f>W106*$I$4</f>
        <v>0</v>
      </c>
      <c r="Y106" s="404">
        <f>N106*$B106</f>
        <v>0</v>
      </c>
      <c r="Z106" s="404">
        <f>Y106-X106</f>
        <v>0</v>
      </c>
      <c r="AA106" s="418">
        <f>IFERROR(Z106/Y106,0)</f>
        <v>0</v>
      </c>
      <c r="AB106" s="405"/>
      <c r="AC106" s="404"/>
      <c r="AD106" s="404"/>
      <c r="AE106" s="418"/>
    </row>
    <row r="107" spans="1:31" s="59" customFormat="1" ht="27.95" customHeight="1" x14ac:dyDescent="0.2">
      <c r="A107" s="152"/>
      <c r="B107" s="152"/>
      <c r="C107" s="152"/>
      <c r="D107" s="84"/>
      <c r="E107" s="85"/>
      <c r="F107" s="85"/>
      <c r="G107" s="355" t="s">
        <v>33</v>
      </c>
      <c r="H107" s="101"/>
      <c r="I107" s="176"/>
      <c r="J107" s="308"/>
      <c r="K107" s="221"/>
      <c r="L107" s="85"/>
      <c r="M107" s="355" t="s">
        <v>104</v>
      </c>
      <c r="N107" s="247"/>
      <c r="O107" s="186"/>
      <c r="P107" s="87"/>
      <c r="R107" s="424"/>
      <c r="S107" s="425"/>
      <c r="T107" s="408"/>
      <c r="U107" s="408"/>
      <c r="V107" s="420"/>
      <c r="W107" s="416"/>
      <c r="X107" s="408"/>
      <c r="Y107" s="408"/>
      <c r="Z107" s="408"/>
      <c r="AA107" s="420"/>
      <c r="AB107" s="409"/>
      <c r="AC107" s="408"/>
      <c r="AD107" s="408"/>
      <c r="AE107" s="420"/>
    </row>
    <row r="108" spans="1:31" ht="15.95" customHeight="1" x14ac:dyDescent="0.2">
      <c r="A108" s="149" t="b">
        <v>0</v>
      </c>
      <c r="B108" s="149" t="b">
        <f>IF($B$37=FALSE,FALSE,A108)</f>
        <v>0</v>
      </c>
      <c r="C108" s="149"/>
      <c r="D108" s="111"/>
      <c r="E108" s="102"/>
      <c r="F108" s="102" t="s">
        <v>34</v>
      </c>
      <c r="G108" s="14"/>
      <c r="H108" s="164"/>
      <c r="I108" s="177">
        <v>0</v>
      </c>
      <c r="J108" s="306"/>
      <c r="K108" s="220"/>
      <c r="L108" s="353" t="s">
        <v>76</v>
      </c>
      <c r="M108" s="353"/>
      <c r="N108" s="240">
        <f>J108*75</f>
        <v>0</v>
      </c>
      <c r="O108" s="95" t="str">
        <f>IF(A108=FALSE,"",I108+IF(B108=TRUE,N108,0))</f>
        <v/>
      </c>
      <c r="P108" s="112"/>
      <c r="R108" s="422">
        <f>'OpenSites &amp; VGM Cost Estimator'!$I99*'OpenSites &amp; VGM Cost Estimator'!$A99</f>
        <v>0</v>
      </c>
      <c r="S108" s="423">
        <f>R108*$I$4</f>
        <v>0</v>
      </c>
      <c r="T108" s="404">
        <f>I108*$A108</f>
        <v>0</v>
      </c>
      <c r="U108" s="404"/>
      <c r="V108" s="418"/>
      <c r="W108" s="414">
        <f>'OpenSites &amp; VGM Cost Estimator'!$N99*'OpenSites &amp; VGM Cost Estimator'!$B99</f>
        <v>0</v>
      </c>
      <c r="X108" s="404">
        <f>W108*$I$4</f>
        <v>0</v>
      </c>
      <c r="Y108" s="404">
        <f>N108*$B108</f>
        <v>0</v>
      </c>
      <c r="Z108" s="404">
        <f>Y108-X108</f>
        <v>0</v>
      </c>
      <c r="AA108" s="418">
        <f>IFERROR(Z108/Y108,0)</f>
        <v>0</v>
      </c>
      <c r="AB108" s="405"/>
      <c r="AC108" s="404"/>
      <c r="AD108" s="404"/>
      <c r="AE108" s="418"/>
    </row>
    <row r="109" spans="1:31" s="59" customFormat="1" ht="18" customHeight="1" x14ac:dyDescent="0.2">
      <c r="A109" s="152"/>
      <c r="B109" s="152"/>
      <c r="C109" s="152"/>
      <c r="D109" s="84"/>
      <c r="E109" s="85"/>
      <c r="F109" s="85"/>
      <c r="G109" s="355" t="s">
        <v>35</v>
      </c>
      <c r="H109" s="101"/>
      <c r="I109" s="176"/>
      <c r="J109" s="308"/>
      <c r="K109" s="221"/>
      <c r="L109" s="85"/>
      <c r="M109" s="355"/>
      <c r="N109" s="247"/>
      <c r="O109" s="186"/>
      <c r="P109" s="87"/>
      <c r="R109" s="424"/>
      <c r="S109" s="425"/>
      <c r="T109" s="408"/>
      <c r="U109" s="408"/>
      <c r="V109" s="420"/>
      <c r="W109" s="416"/>
      <c r="X109" s="408"/>
      <c r="Y109" s="408"/>
      <c r="Z109" s="408"/>
      <c r="AA109" s="420"/>
      <c r="AB109" s="409"/>
      <c r="AC109" s="408"/>
      <c r="AD109" s="408"/>
      <c r="AE109" s="420"/>
    </row>
    <row r="110" spans="1:31" ht="15.95" customHeight="1" x14ac:dyDescent="0.2">
      <c r="A110" s="149" t="b">
        <v>0</v>
      </c>
      <c r="B110" s="149" t="b">
        <v>0</v>
      </c>
      <c r="C110" s="149"/>
      <c r="D110" s="111"/>
      <c r="E110" s="102"/>
      <c r="F110" s="102" t="s">
        <v>36</v>
      </c>
      <c r="G110" s="14"/>
      <c r="H110" s="164"/>
      <c r="I110" s="173">
        <v>100</v>
      </c>
      <c r="J110" s="306">
        <v>1</v>
      </c>
      <c r="K110" s="220"/>
      <c r="L110" s="353" t="str">
        <f>"Allow "&amp;IF(J110=4,"½ day",IF(J110=8,"1 day",IF(J110=12,"1½ days",IF(J110=16,"2 days",IF(J110=20,"2½ days",IF(J110=24,"3 days",J110&amp;" hour"&amp;IF(J110&lt;&gt;1,"s","")))))))&amp;" to configure and style Site Search"</f>
        <v>Allow 1 hour to configure and style Site Search</v>
      </c>
      <c r="M110" s="353"/>
      <c r="N110" s="240">
        <f>J110*75</f>
        <v>75</v>
      </c>
      <c r="O110" s="95" t="str">
        <f>IF(A110=FALSE,"",I110+IF(B110=TRUE,N110,0))</f>
        <v/>
      </c>
      <c r="P110" s="112"/>
      <c r="R110" s="422">
        <f>'OpenSites &amp; VGM Cost Estimator'!$I101*'OpenSites &amp; VGM Cost Estimator'!$A101</f>
        <v>0</v>
      </c>
      <c r="S110" s="423">
        <f>R110*$I$4</f>
        <v>0</v>
      </c>
      <c r="T110" s="404">
        <f>I110*$A110</f>
        <v>0</v>
      </c>
      <c r="U110" s="404"/>
      <c r="V110" s="418"/>
      <c r="W110" s="414">
        <f>'OpenSites &amp; VGM Cost Estimator'!$N101*'OpenSites &amp; VGM Cost Estimator'!$B101</f>
        <v>0</v>
      </c>
      <c r="X110" s="404">
        <f>W110*$I$4</f>
        <v>0</v>
      </c>
      <c r="Y110" s="404">
        <f>N110*$B110</f>
        <v>0</v>
      </c>
      <c r="Z110" s="404">
        <f>Y110-X110</f>
        <v>0</v>
      </c>
      <c r="AA110" s="418">
        <f>IFERROR(Z110/Y110,0)</f>
        <v>0</v>
      </c>
      <c r="AB110" s="405"/>
      <c r="AC110" s="404"/>
      <c r="AD110" s="404"/>
      <c r="AE110" s="418"/>
    </row>
    <row r="111" spans="1:31" s="59" customFormat="1" ht="27.95" customHeight="1" x14ac:dyDescent="0.2">
      <c r="A111" s="152"/>
      <c r="B111" s="152"/>
      <c r="C111" s="152"/>
      <c r="D111" s="84"/>
      <c r="E111" s="85"/>
      <c r="F111" s="85"/>
      <c r="G111" s="355" t="s">
        <v>37</v>
      </c>
      <c r="H111" s="101"/>
      <c r="I111" s="176"/>
      <c r="J111" s="308"/>
      <c r="K111" s="221"/>
      <c r="L111" s="85"/>
      <c r="M111" s="355" t="s">
        <v>87</v>
      </c>
      <c r="N111" s="247"/>
      <c r="O111" s="186"/>
      <c r="P111" s="87"/>
      <c r="R111" s="424"/>
      <c r="S111" s="425"/>
      <c r="T111" s="408"/>
      <c r="U111" s="408"/>
      <c r="V111" s="420"/>
      <c r="W111" s="416"/>
      <c r="X111" s="408"/>
      <c r="Y111" s="408"/>
      <c r="Z111" s="408"/>
      <c r="AA111" s="420"/>
      <c r="AB111" s="409"/>
      <c r="AC111" s="408"/>
      <c r="AD111" s="408"/>
      <c r="AE111" s="420"/>
    </row>
    <row r="112" spans="1:31" ht="15.95" customHeight="1" x14ac:dyDescent="0.2">
      <c r="A112" s="149" t="b">
        <v>0</v>
      </c>
      <c r="B112" s="149" t="b">
        <f>IF($B$37=FALSE,FALSE,A112)</f>
        <v>0</v>
      </c>
      <c r="C112" s="149"/>
      <c r="D112" s="111"/>
      <c r="E112" s="102"/>
      <c r="F112" s="102" t="s">
        <v>59</v>
      </c>
      <c r="G112" s="14"/>
      <c r="H112" s="164"/>
      <c r="I112" s="173">
        <v>0</v>
      </c>
      <c r="J112" s="306"/>
      <c r="K112" s="220"/>
      <c r="L112" s="353" t="s">
        <v>76</v>
      </c>
      <c r="M112" s="353"/>
      <c r="N112" s="240">
        <f>J112*75</f>
        <v>0</v>
      </c>
      <c r="O112" s="95" t="str">
        <f>IF(A112=FALSE,"",I112+IF(B112=TRUE,N112,0))</f>
        <v/>
      </c>
      <c r="P112" s="112"/>
      <c r="R112" s="422">
        <f>'OpenSites &amp; VGM Cost Estimator'!$I103*'OpenSites &amp; VGM Cost Estimator'!$A103</f>
        <v>0</v>
      </c>
      <c r="S112" s="423">
        <f>R112*$I$4</f>
        <v>0</v>
      </c>
      <c r="T112" s="404">
        <f>I112*$A112</f>
        <v>0</v>
      </c>
      <c r="U112" s="404"/>
      <c r="V112" s="418"/>
      <c r="W112" s="414">
        <f>'OpenSites &amp; VGM Cost Estimator'!$N103*'OpenSites &amp; VGM Cost Estimator'!$B103</f>
        <v>0</v>
      </c>
      <c r="X112" s="404">
        <f>W112*$I$4</f>
        <v>0</v>
      </c>
      <c r="Y112" s="404">
        <f>N112*$B112</f>
        <v>0</v>
      </c>
      <c r="Z112" s="404">
        <f>Y112-X112</f>
        <v>0</v>
      </c>
      <c r="AA112" s="418">
        <f>IFERROR(Z112/Y112,0)</f>
        <v>0</v>
      </c>
      <c r="AB112" s="405"/>
      <c r="AC112" s="404"/>
      <c r="AD112" s="404"/>
      <c r="AE112" s="418"/>
    </row>
    <row r="113" spans="1:31" s="59" customFormat="1" ht="17.25" customHeight="1" x14ac:dyDescent="0.2">
      <c r="A113" s="152"/>
      <c r="B113" s="152"/>
      <c r="C113" s="152"/>
      <c r="D113" s="84"/>
      <c r="E113" s="85"/>
      <c r="F113" s="85"/>
      <c r="G113" s="355" t="s">
        <v>60</v>
      </c>
      <c r="H113" s="101"/>
      <c r="I113" s="176"/>
      <c r="J113" s="308"/>
      <c r="K113" s="221"/>
      <c r="L113" s="85"/>
      <c r="M113" s="355"/>
      <c r="N113" s="247"/>
      <c r="O113" s="186"/>
      <c r="P113" s="87"/>
      <c r="R113" s="424"/>
      <c r="S113" s="425"/>
      <c r="T113" s="408"/>
      <c r="U113" s="408"/>
      <c r="V113" s="420"/>
      <c r="W113" s="416"/>
      <c r="X113" s="408"/>
      <c r="Y113" s="408"/>
      <c r="Z113" s="408"/>
      <c r="AA113" s="420"/>
      <c r="AB113" s="409"/>
      <c r="AC113" s="408"/>
      <c r="AD113" s="408"/>
      <c r="AE113" s="420"/>
    </row>
    <row r="114" spans="1:31" ht="15.95" customHeight="1" x14ac:dyDescent="0.2">
      <c r="A114" s="149" t="b">
        <v>0</v>
      </c>
      <c r="B114" s="149" t="b">
        <v>0</v>
      </c>
      <c r="C114" s="149"/>
      <c r="D114" s="111"/>
      <c r="E114" s="102"/>
      <c r="F114" s="102" t="s">
        <v>38</v>
      </c>
      <c r="G114" s="14"/>
      <c r="H114" s="164"/>
      <c r="I114" s="173">
        <v>150</v>
      </c>
      <c r="J114" s="306">
        <v>4</v>
      </c>
      <c r="K114" s="220"/>
      <c r="L114" s="353" t="str">
        <f>"Allow "&amp;IF(J114=4,"½ day",IF(J114=8,"1 day",IF(J114=12,"1½ days",IF(J114=16,"2 days",IF(J114=20,"2½ days",IF(J114=24,"3 days",J114&amp;" hour"&amp;IF(J114&lt;&gt;1,"s","")))))))&amp;" to integrate and style Survey Manager Lite"</f>
        <v>Allow ½ day to integrate and style Survey Manager Lite</v>
      </c>
      <c r="M114" s="353"/>
      <c r="N114" s="240">
        <f>J114*75</f>
        <v>300</v>
      </c>
      <c r="O114" s="95" t="str">
        <f>IF(A114=FALSE,"",I114+IF(B114=TRUE,N114,0))</f>
        <v/>
      </c>
      <c r="P114" s="112"/>
      <c r="R114" s="422">
        <f>'OpenSites &amp; VGM Cost Estimator'!$I105*'OpenSites &amp; VGM Cost Estimator'!$A105</f>
        <v>0</v>
      </c>
      <c r="S114" s="423">
        <f>R114*$I$4</f>
        <v>0</v>
      </c>
      <c r="T114" s="404">
        <f>I114*$A114</f>
        <v>0</v>
      </c>
      <c r="U114" s="404"/>
      <c r="V114" s="418"/>
      <c r="W114" s="414">
        <f>'OpenSites &amp; VGM Cost Estimator'!$N105*'OpenSites &amp; VGM Cost Estimator'!$B105</f>
        <v>0</v>
      </c>
      <c r="X114" s="404">
        <f>W114*$I$4</f>
        <v>0</v>
      </c>
      <c r="Y114" s="404">
        <f>N114*$B114</f>
        <v>0</v>
      </c>
      <c r="Z114" s="404">
        <f>Y114-X114</f>
        <v>0</v>
      </c>
      <c r="AA114" s="418">
        <f>IFERROR(Z114/Y114,0)</f>
        <v>0</v>
      </c>
      <c r="AB114" s="405"/>
      <c r="AC114" s="404"/>
      <c r="AD114" s="404"/>
      <c r="AE114" s="418"/>
    </row>
    <row r="115" spans="1:31" s="59" customFormat="1" ht="27.95" customHeight="1" x14ac:dyDescent="0.2">
      <c r="A115" s="152"/>
      <c r="B115" s="152"/>
      <c r="C115" s="152"/>
      <c r="D115" s="84"/>
      <c r="E115" s="85"/>
      <c r="F115" s="85"/>
      <c r="G115" s="355" t="s">
        <v>39</v>
      </c>
      <c r="H115" s="101"/>
      <c r="I115" s="176"/>
      <c r="J115" s="308"/>
      <c r="K115" s="221"/>
      <c r="L115" s="85"/>
      <c r="M115" s="355" t="s">
        <v>88</v>
      </c>
      <c r="N115" s="247"/>
      <c r="O115" s="186"/>
      <c r="P115" s="87"/>
      <c r="R115" s="424"/>
      <c r="S115" s="425"/>
      <c r="T115" s="408"/>
      <c r="U115" s="408"/>
      <c r="V115" s="420"/>
      <c r="W115" s="416"/>
      <c r="X115" s="408"/>
      <c r="Y115" s="408"/>
      <c r="Z115" s="408"/>
      <c r="AA115" s="420"/>
      <c r="AB115" s="409"/>
      <c r="AC115" s="408"/>
      <c r="AD115" s="408"/>
      <c r="AE115" s="420"/>
    </row>
    <row r="116" spans="1:31" ht="15.95" customHeight="1" x14ac:dyDescent="0.2">
      <c r="A116" s="149" t="b">
        <v>0</v>
      </c>
      <c r="B116" s="149" t="b">
        <v>0</v>
      </c>
      <c r="C116" s="149"/>
      <c r="D116" s="111"/>
      <c r="E116" s="102"/>
      <c r="F116" s="102" t="s">
        <v>40</v>
      </c>
      <c r="G116" s="14"/>
      <c r="H116" s="164"/>
      <c r="I116" s="173">
        <v>400</v>
      </c>
      <c r="J116" s="306">
        <v>5</v>
      </c>
      <c r="K116" s="220"/>
      <c r="L116" s="353" t="str">
        <f>"Allow "&amp;IF(J116=4,"½ day",IF(J116=8,"1 day",IF(J116=12,"1½ days",IF(J116=16,"2 days",IF(J116=20,"2½ days",IF(J116=24,"3 days",J116&amp;" hour"&amp;IF(J116&lt;&gt;1,"s","")))))))&amp;" to integrate and style Survey Manager Pro"</f>
        <v>Allow 5 hours to integrate and style Survey Manager Pro</v>
      </c>
      <c r="M116" s="353"/>
      <c r="N116" s="240">
        <f>J116*75</f>
        <v>375</v>
      </c>
      <c r="O116" s="95" t="str">
        <f>IF(A116=FALSE,"",I116+IF(B116=TRUE,N116,0))</f>
        <v/>
      </c>
      <c r="P116" s="112"/>
      <c r="R116" s="422">
        <f>'OpenSites &amp; VGM Cost Estimator'!$I107*'OpenSites &amp; VGM Cost Estimator'!$A107</f>
        <v>0</v>
      </c>
      <c r="S116" s="423">
        <f>R116*$I$4</f>
        <v>0</v>
      </c>
      <c r="T116" s="404">
        <f>I116*$A116</f>
        <v>0</v>
      </c>
      <c r="U116" s="404"/>
      <c r="V116" s="418"/>
      <c r="W116" s="414">
        <f>'OpenSites &amp; VGM Cost Estimator'!$N107*'OpenSites &amp; VGM Cost Estimator'!$B107</f>
        <v>0</v>
      </c>
      <c r="X116" s="404">
        <f>W116*$I$4</f>
        <v>0</v>
      </c>
      <c r="Y116" s="404">
        <f>N116*$B116</f>
        <v>0</v>
      </c>
      <c r="Z116" s="404">
        <f>Y116-X116</f>
        <v>0</v>
      </c>
      <c r="AA116" s="418">
        <f>IFERROR(Z116/Y116,0)</f>
        <v>0</v>
      </c>
      <c r="AB116" s="405"/>
      <c r="AC116" s="404"/>
      <c r="AD116" s="404"/>
      <c r="AE116" s="418"/>
    </row>
    <row r="117" spans="1:31" s="59" customFormat="1" ht="27.95" customHeight="1" x14ac:dyDescent="0.2">
      <c r="A117" s="152"/>
      <c r="B117" s="152"/>
      <c r="C117" s="152"/>
      <c r="D117" s="84"/>
      <c r="E117" s="85"/>
      <c r="F117" s="85"/>
      <c r="G117" s="355" t="s">
        <v>41</v>
      </c>
      <c r="H117" s="101"/>
      <c r="I117" s="176"/>
      <c r="J117" s="308"/>
      <c r="K117" s="221"/>
      <c r="L117" s="85"/>
      <c r="M117" s="355" t="s">
        <v>89</v>
      </c>
      <c r="N117" s="247"/>
      <c r="O117" s="186"/>
      <c r="P117" s="87"/>
      <c r="R117" s="424"/>
      <c r="S117" s="425"/>
      <c r="T117" s="408"/>
      <c r="U117" s="408"/>
      <c r="V117" s="420"/>
      <c r="W117" s="416"/>
      <c r="X117" s="408"/>
      <c r="Y117" s="408"/>
      <c r="Z117" s="408"/>
      <c r="AA117" s="420"/>
      <c r="AB117" s="409"/>
      <c r="AC117" s="408"/>
      <c r="AD117" s="408"/>
      <c r="AE117" s="420"/>
    </row>
    <row r="118" spans="1:31" ht="15.95" customHeight="1" x14ac:dyDescent="0.2">
      <c r="A118" s="149" t="b">
        <f>IF(OR(C39,C40),TRUE,FALSE)</f>
        <v>0</v>
      </c>
      <c r="B118" s="149" t="b">
        <v>0</v>
      </c>
      <c r="C118" s="149"/>
      <c r="D118" s="111"/>
      <c r="E118" s="102"/>
      <c r="F118" s="102" t="s">
        <v>42</v>
      </c>
      <c r="G118" s="14"/>
      <c r="H118" s="164"/>
      <c r="I118" s="173">
        <f>IF(OR(C39,C40),0,100)</f>
        <v>100</v>
      </c>
      <c r="J118" s="306">
        <v>1</v>
      </c>
      <c r="K118" s="220"/>
      <c r="L118" s="353" t="str">
        <f>"Allow "&amp;IF(J118=4,"½ day",IF(J118=8,"1 day",IF(J118=12,"1½ days",IF(J118=16,"2 days",IF(J118=20,"2½ days",IF(J118=24,"3 days",J118&amp;" hour"&amp;IF(J118&lt;&gt;1,"s","")))))))&amp;" to configure Feed Reader and style Feeds in line with site design"</f>
        <v>Allow 1 hour to configure Feed Reader and style Feeds in line with site design</v>
      </c>
      <c r="M118" s="353"/>
      <c r="N118" s="240">
        <f>J118*75</f>
        <v>75</v>
      </c>
      <c r="O118" s="95" t="str">
        <f>IF(A118=FALSE,"",I118+IF(B118=TRUE,N118,0))</f>
        <v/>
      </c>
      <c r="P118" s="112"/>
      <c r="R118" s="422">
        <f>'OpenSites &amp; VGM Cost Estimator'!$I109*'OpenSites &amp; VGM Cost Estimator'!$A109</f>
        <v>0</v>
      </c>
      <c r="S118" s="423">
        <f>R118*$I$4</f>
        <v>0</v>
      </c>
      <c r="T118" s="404">
        <f>I118*$A118</f>
        <v>0</v>
      </c>
      <c r="U118" s="404"/>
      <c r="V118" s="418"/>
      <c r="W118" s="414">
        <f>'OpenSites &amp; VGM Cost Estimator'!$N109*'OpenSites &amp; VGM Cost Estimator'!$B109</f>
        <v>0</v>
      </c>
      <c r="X118" s="404">
        <f>W118*$I$4</f>
        <v>0</v>
      </c>
      <c r="Y118" s="404">
        <f>N118*$B118</f>
        <v>0</v>
      </c>
      <c r="Z118" s="404">
        <f>Y118-X118</f>
        <v>0</v>
      </c>
      <c r="AA118" s="418">
        <f>IFERROR(Z118/Y118,0)</f>
        <v>0</v>
      </c>
      <c r="AB118" s="405"/>
      <c r="AC118" s="404"/>
      <c r="AD118" s="404"/>
      <c r="AE118" s="418"/>
    </row>
    <row r="119" spans="1:31" s="59" customFormat="1" ht="15.95" customHeight="1" x14ac:dyDescent="0.2">
      <c r="A119" s="152"/>
      <c r="B119" s="152"/>
      <c r="C119" s="152"/>
      <c r="D119" s="84"/>
      <c r="E119" s="85"/>
      <c r="F119" s="85"/>
      <c r="G119" s="355" t="s">
        <v>43</v>
      </c>
      <c r="H119" s="101"/>
      <c r="I119" s="176"/>
      <c r="J119" s="308"/>
      <c r="K119" s="221"/>
      <c r="L119" s="85"/>
      <c r="M119" s="355" t="s">
        <v>155</v>
      </c>
      <c r="N119" s="247"/>
      <c r="O119" s="186"/>
      <c r="P119" s="87"/>
      <c r="R119" s="424"/>
      <c r="S119" s="425"/>
      <c r="T119" s="408"/>
      <c r="U119" s="408"/>
      <c r="V119" s="420"/>
      <c r="W119" s="416"/>
      <c r="X119" s="408"/>
      <c r="Y119" s="408"/>
      <c r="Z119" s="408"/>
      <c r="AA119" s="420"/>
      <c r="AB119" s="409"/>
      <c r="AC119" s="408"/>
      <c r="AD119" s="408"/>
      <c r="AE119" s="420"/>
    </row>
    <row r="120" spans="1:31" ht="15.95" customHeight="1" x14ac:dyDescent="0.2">
      <c r="A120" s="149" t="b">
        <v>0</v>
      </c>
      <c r="B120" s="149" t="b">
        <v>0</v>
      </c>
      <c r="C120" s="149"/>
      <c r="D120" s="111"/>
      <c r="E120" s="102"/>
      <c r="F120" s="102" t="s">
        <v>61</v>
      </c>
      <c r="G120" s="14"/>
      <c r="H120" s="164"/>
      <c r="I120" s="173">
        <v>300</v>
      </c>
      <c r="J120" s="306">
        <v>5</v>
      </c>
      <c r="K120" s="220"/>
      <c r="L120" s="353" t="str">
        <f>"Allow "&amp;IF(J120=4,"½ day",IF(J120=8,"1 day",IF(J120=12,"1½ days",IF(J120=16,"2 days",IF(J120=20,"2½ days",IF(J120=24,"3 days",J120&amp;" hour"&amp;IF(J120&lt;&gt;1,"s","")))))))&amp;" to integrate and style the Virtual Broker"</f>
        <v>Allow 5 hours to integrate and style the Virtual Broker</v>
      </c>
      <c r="M120" s="353"/>
      <c r="N120" s="240">
        <f>J120*75</f>
        <v>375</v>
      </c>
      <c r="O120" s="95" t="str">
        <f>IF(A120=FALSE,"",I120+IF(B120=TRUE,N120,0))</f>
        <v/>
      </c>
      <c r="P120" s="112"/>
      <c r="R120" s="422">
        <f>'OpenSites &amp; VGM Cost Estimator'!$I111*'OpenSites &amp; VGM Cost Estimator'!$A111</f>
        <v>0</v>
      </c>
      <c r="S120" s="423">
        <f>R120*$I$4</f>
        <v>0</v>
      </c>
      <c r="T120" s="404">
        <f>I120*$A120</f>
        <v>0</v>
      </c>
      <c r="U120" s="404"/>
      <c r="V120" s="418"/>
      <c r="W120" s="414">
        <f>'OpenSites &amp; VGM Cost Estimator'!$N111*'OpenSites &amp; VGM Cost Estimator'!$B111</f>
        <v>0</v>
      </c>
      <c r="X120" s="404">
        <f>W120*$I$4</f>
        <v>0</v>
      </c>
      <c r="Y120" s="404">
        <f>N120*$B120</f>
        <v>0</v>
      </c>
      <c r="Z120" s="404">
        <f>Y120-X120</f>
        <v>0</v>
      </c>
      <c r="AA120" s="418">
        <f>IFERROR(Z120/Y120,0)</f>
        <v>0</v>
      </c>
      <c r="AB120" s="405"/>
      <c r="AC120" s="404"/>
      <c r="AD120" s="404"/>
      <c r="AE120" s="418"/>
    </row>
    <row r="121" spans="1:31" s="59" customFormat="1" ht="39.950000000000003" customHeight="1" x14ac:dyDescent="0.2">
      <c r="A121" s="152"/>
      <c r="B121" s="152"/>
      <c r="C121" s="152"/>
      <c r="D121" s="84"/>
      <c r="E121" s="85"/>
      <c r="F121" s="85"/>
      <c r="G121" s="355" t="s">
        <v>57</v>
      </c>
      <c r="H121" s="101"/>
      <c r="I121" s="176"/>
      <c r="J121" s="308"/>
      <c r="K121" s="221"/>
      <c r="L121" s="85"/>
      <c r="M121" s="355" t="s">
        <v>111</v>
      </c>
      <c r="N121" s="247"/>
      <c r="O121" s="186"/>
      <c r="P121" s="87"/>
      <c r="R121" s="424"/>
      <c r="S121" s="425"/>
      <c r="T121" s="408"/>
      <c r="U121" s="408"/>
      <c r="V121" s="420"/>
      <c r="W121" s="416"/>
      <c r="X121" s="408"/>
      <c r="Y121" s="408"/>
      <c r="Z121" s="408"/>
      <c r="AA121" s="420"/>
      <c r="AB121" s="409"/>
      <c r="AC121" s="408"/>
      <c r="AD121" s="408"/>
      <c r="AE121" s="420"/>
    </row>
    <row r="122" spans="1:31" ht="15.95" customHeight="1" x14ac:dyDescent="0.2">
      <c r="A122" s="149" t="b">
        <v>0</v>
      </c>
      <c r="B122" s="149" t="b">
        <v>0</v>
      </c>
      <c r="C122" s="149"/>
      <c r="D122" s="111"/>
      <c r="E122" s="102"/>
      <c r="F122" s="102" t="s">
        <v>44</v>
      </c>
      <c r="G122" s="14"/>
      <c r="H122" s="164"/>
      <c r="I122" s="173">
        <v>300</v>
      </c>
      <c r="J122" s="306">
        <v>4</v>
      </c>
      <c r="K122" s="220"/>
      <c r="L122" s="353" t="str">
        <f>"Allow "&amp;IF(J122=4,"½ day",IF(J122=8,"1 day",IF(J122=12,"1½ days",IF(J122=16,"2 days",IF(J122=20,"2½ days",IF(J122=24,"3 days",J122&amp;" hour"&amp;IF(J122&lt;&gt;1,"s","")))))))&amp;" to integrate and style the Virtual Catalogue"</f>
        <v>Allow ½ day to integrate and style the Virtual Catalogue</v>
      </c>
      <c r="M122" s="353"/>
      <c r="N122" s="240">
        <f>J122*75</f>
        <v>300</v>
      </c>
      <c r="O122" s="95" t="str">
        <f>IF(A122=FALSE,"",I122+IF(B122=TRUE,N122,0))</f>
        <v/>
      </c>
      <c r="P122" s="112"/>
      <c r="R122" s="422">
        <f>'OpenSites &amp; VGM Cost Estimator'!$I113*'OpenSites &amp; VGM Cost Estimator'!$A113</f>
        <v>0</v>
      </c>
      <c r="S122" s="423">
        <f>R122*$I$4</f>
        <v>0</v>
      </c>
      <c r="T122" s="404">
        <f>I122*$A122</f>
        <v>0</v>
      </c>
      <c r="U122" s="404"/>
      <c r="V122" s="418"/>
      <c r="W122" s="414">
        <f>'OpenSites &amp; VGM Cost Estimator'!$N113*'OpenSites &amp; VGM Cost Estimator'!$B113</f>
        <v>0</v>
      </c>
      <c r="X122" s="404">
        <f>W122*$I$4</f>
        <v>0</v>
      </c>
      <c r="Y122" s="404">
        <f>N122*$B122</f>
        <v>0</v>
      </c>
      <c r="Z122" s="404">
        <f>Y122-X122</f>
        <v>0</v>
      </c>
      <c r="AA122" s="418">
        <f>IFERROR(Z122/Y122,0)</f>
        <v>0</v>
      </c>
      <c r="AB122" s="405"/>
      <c r="AC122" s="404"/>
      <c r="AD122" s="404"/>
      <c r="AE122" s="418"/>
    </row>
    <row r="123" spans="1:31" s="59" customFormat="1" ht="27.95" customHeight="1" x14ac:dyDescent="0.2">
      <c r="A123" s="152"/>
      <c r="B123" s="152"/>
      <c r="C123" s="152"/>
      <c r="D123" s="84"/>
      <c r="E123" s="85"/>
      <c r="F123" s="85"/>
      <c r="G123" s="355" t="s">
        <v>236</v>
      </c>
      <c r="H123" s="101"/>
      <c r="I123" s="176"/>
      <c r="J123" s="308"/>
      <c r="K123" s="221"/>
      <c r="L123" s="85"/>
      <c r="M123" s="355" t="s">
        <v>112</v>
      </c>
      <c r="N123" s="247"/>
      <c r="O123" s="186"/>
      <c r="P123" s="87"/>
      <c r="R123" s="424"/>
      <c r="S123" s="425"/>
      <c r="T123" s="408"/>
      <c r="U123" s="408"/>
      <c r="V123" s="420"/>
      <c r="W123" s="416"/>
      <c r="X123" s="408"/>
      <c r="Y123" s="408"/>
      <c r="Z123" s="408"/>
      <c r="AA123" s="420"/>
      <c r="AB123" s="409"/>
      <c r="AC123" s="408"/>
      <c r="AD123" s="408"/>
      <c r="AE123" s="420"/>
    </row>
    <row r="124" spans="1:31" ht="15.95" customHeight="1" x14ac:dyDescent="0.2">
      <c r="A124" s="149" t="b">
        <v>0</v>
      </c>
      <c r="B124" s="149" t="b">
        <v>0</v>
      </c>
      <c r="C124" s="149"/>
      <c r="D124" s="111"/>
      <c r="E124" s="102"/>
      <c r="F124" s="102" t="s">
        <v>45</v>
      </c>
      <c r="G124" s="14"/>
      <c r="H124" s="164"/>
      <c r="I124" s="173">
        <v>250</v>
      </c>
      <c r="J124" s="306">
        <v>3</v>
      </c>
      <c r="K124" s="220"/>
      <c r="L124" s="353" t="str">
        <f>"Allow "&amp;IF(J124=4,"½ day",IF(J124=8,"1 day",IF(J124=12,"1½ days",IF(J124=16,"2 days",IF(J124=20,"2½ days",IF(J124=24,"3 days",J124&amp;" hour"&amp;IF(J124&lt;&gt;1,"s","")))))))&amp;" to configure and style Webboard"</f>
        <v>Allow 3 hours to configure and style Webboard</v>
      </c>
      <c r="M124" s="353"/>
      <c r="N124" s="240">
        <f>J124*75</f>
        <v>225</v>
      </c>
      <c r="O124" s="95" t="str">
        <f>IF(A124=FALSE,"",I124+IF(B124=TRUE,N124,0))</f>
        <v/>
      </c>
      <c r="P124" s="112"/>
      <c r="R124" s="422">
        <f>'OpenSites &amp; VGM Cost Estimator'!$I115*'OpenSites &amp; VGM Cost Estimator'!$A115</f>
        <v>0</v>
      </c>
      <c r="S124" s="423">
        <f>R124*$I$4</f>
        <v>0</v>
      </c>
      <c r="T124" s="404">
        <f>I124*$A124</f>
        <v>0</v>
      </c>
      <c r="U124" s="404"/>
      <c r="V124" s="418"/>
      <c r="W124" s="414">
        <f>'OpenSites &amp; VGM Cost Estimator'!$N115*'OpenSites &amp; VGM Cost Estimator'!$B115</f>
        <v>0</v>
      </c>
      <c r="X124" s="404">
        <f>W124*$I$4</f>
        <v>0</v>
      </c>
      <c r="Y124" s="404">
        <f>N124*$B124</f>
        <v>0</v>
      </c>
      <c r="Z124" s="404">
        <f>Y124-X124</f>
        <v>0</v>
      </c>
      <c r="AA124" s="418">
        <f>IFERROR(Z124/Y124,0)</f>
        <v>0</v>
      </c>
      <c r="AB124" s="405"/>
      <c r="AC124" s="404"/>
      <c r="AD124" s="404"/>
      <c r="AE124" s="418"/>
    </row>
    <row r="125" spans="1:31" s="59" customFormat="1" ht="27.95" customHeight="1" collapsed="1" x14ac:dyDescent="0.2">
      <c r="A125" s="152"/>
      <c r="B125" s="152"/>
      <c r="C125" s="152"/>
      <c r="D125" s="84"/>
      <c r="E125" s="85"/>
      <c r="F125" s="85"/>
      <c r="G125" s="355" t="s">
        <v>46</v>
      </c>
      <c r="H125" s="101"/>
      <c r="I125" s="176"/>
      <c r="J125" s="308"/>
      <c r="K125" s="221"/>
      <c r="L125" s="85"/>
      <c r="M125" s="355" t="s">
        <v>126</v>
      </c>
      <c r="N125" s="247"/>
      <c r="O125" s="186"/>
      <c r="P125" s="87"/>
      <c r="R125" s="422"/>
      <c r="S125" s="423"/>
      <c r="T125" s="404"/>
      <c r="U125" s="404"/>
      <c r="V125" s="418"/>
      <c r="W125" s="414"/>
      <c r="X125" s="404"/>
      <c r="Y125" s="404"/>
      <c r="Z125" s="404"/>
      <c r="AA125" s="418"/>
      <c r="AB125" s="405"/>
      <c r="AC125" s="404"/>
      <c r="AD125" s="404"/>
      <c r="AE125" s="418"/>
    </row>
    <row r="126" spans="1:31" ht="3.75" hidden="1" customHeight="1" outlineLevel="2" x14ac:dyDescent="0.2">
      <c r="A126" s="149"/>
      <c r="B126" s="149"/>
      <c r="C126" s="149"/>
      <c r="D126" s="262"/>
      <c r="E126" s="263"/>
      <c r="F126" s="263"/>
      <c r="G126" s="288"/>
      <c r="H126" s="265"/>
      <c r="I126" s="284"/>
      <c r="J126" s="314"/>
      <c r="K126" s="266"/>
      <c r="L126" s="266"/>
      <c r="M126" s="264"/>
      <c r="N126" s="267"/>
      <c r="O126" s="268"/>
      <c r="P126" s="269"/>
      <c r="R126" s="422"/>
      <c r="S126" s="423"/>
      <c r="T126" s="404"/>
      <c r="U126" s="404"/>
      <c r="V126" s="418"/>
      <c r="W126" s="414"/>
      <c r="X126" s="404"/>
      <c r="Y126" s="404"/>
      <c r="Z126" s="404"/>
      <c r="AA126" s="418"/>
      <c r="AB126" s="405"/>
      <c r="AC126" s="404"/>
      <c r="AD126" s="404"/>
      <c r="AE126" s="418"/>
    </row>
    <row r="127" spans="1:31" s="59" customFormat="1" ht="3.95" hidden="1" customHeight="1" outlineLevel="2" x14ac:dyDescent="0.2">
      <c r="A127" s="152"/>
      <c r="B127" s="152"/>
      <c r="C127" s="152"/>
      <c r="D127" s="270"/>
      <c r="E127" s="271"/>
      <c r="F127" s="271"/>
      <c r="G127" s="285"/>
      <c r="H127" s="273"/>
      <c r="I127" s="278"/>
      <c r="J127" s="315"/>
      <c r="K127" s="274"/>
      <c r="L127" s="274"/>
      <c r="M127" s="272"/>
      <c r="N127" s="275"/>
      <c r="O127" s="276"/>
      <c r="P127" s="277"/>
      <c r="R127" s="422"/>
      <c r="S127" s="423"/>
      <c r="T127" s="404"/>
      <c r="U127" s="404"/>
      <c r="V127" s="418"/>
      <c r="W127" s="414"/>
      <c r="X127" s="404"/>
      <c r="Y127" s="404"/>
      <c r="Z127" s="404"/>
      <c r="AA127" s="418"/>
      <c r="AB127" s="405"/>
      <c r="AC127" s="404"/>
      <c r="AD127" s="404"/>
      <c r="AE127" s="418"/>
    </row>
    <row r="128" spans="1:31" hidden="1" outlineLevel="2" x14ac:dyDescent="0.2">
      <c r="A128" s="149"/>
      <c r="B128" s="149"/>
      <c r="C128" s="149"/>
      <c r="D128" s="11"/>
      <c r="E128" s="345" t="s">
        <v>152</v>
      </c>
      <c r="F128" s="115"/>
      <c r="G128" s="286"/>
      <c r="H128" s="279"/>
      <c r="I128" s="291">
        <f t="array" ref="I128">SUM(I59:I126*A59:A126)</f>
        <v>0</v>
      </c>
      <c r="J128" s="316"/>
      <c r="K128" s="117"/>
      <c r="L128" s="117"/>
      <c r="M128" s="230"/>
      <c r="N128" s="291"/>
      <c r="O128" s="190"/>
      <c r="P128" s="118"/>
      <c r="R128" s="422"/>
      <c r="S128" s="423"/>
      <c r="T128" s="404"/>
      <c r="U128" s="404"/>
      <c r="V128" s="418"/>
      <c r="W128" s="414"/>
      <c r="X128" s="404"/>
      <c r="Y128" s="404"/>
      <c r="Z128" s="404"/>
      <c r="AA128" s="418"/>
      <c r="AB128" s="405"/>
      <c r="AC128" s="404"/>
      <c r="AD128" s="404"/>
      <c r="AE128" s="418"/>
    </row>
    <row r="129" spans="1:32" s="56" customFormat="1" ht="12.75" hidden="1" customHeight="1" outlineLevel="2" x14ac:dyDescent="0.2">
      <c r="A129" s="151"/>
      <c r="B129" s="151"/>
      <c r="C129" s="151"/>
      <c r="D129" s="52"/>
      <c r="E129" s="345" t="str">
        <f>"OpenSites Package Credit for Standard Modules"&amp;IF(OR(I129="NA",I129="Unlimited"),"", "- Up to")&amp;":"</f>
        <v>OpenSites Package Credit for Standard Modules:</v>
      </c>
      <c r="F129" s="289"/>
      <c r="G129" s="290"/>
      <c r="H129" s="281"/>
      <c r="I129" s="282" t="str">
        <f>IF(C41,650,IF(C42,"Unlimited","NA"))</f>
        <v>NA</v>
      </c>
      <c r="J129" s="317"/>
      <c r="K129" s="120"/>
      <c r="L129" s="120"/>
      <c r="M129" s="232"/>
      <c r="N129" s="292"/>
      <c r="O129" s="120"/>
      <c r="P129" s="121"/>
      <c r="R129" s="422"/>
      <c r="S129" s="423"/>
      <c r="T129" s="404"/>
      <c r="U129" s="404"/>
      <c r="V129" s="418"/>
      <c r="W129" s="414"/>
      <c r="X129" s="404"/>
      <c r="Y129" s="404"/>
      <c r="Z129" s="404"/>
      <c r="AA129" s="418"/>
      <c r="AB129" s="405"/>
      <c r="AC129" s="404"/>
      <c r="AD129" s="404"/>
      <c r="AE129" s="418"/>
    </row>
    <row r="130" spans="1:32" s="56" customFormat="1" ht="12.75" hidden="1" customHeight="1" outlineLevel="2" x14ac:dyDescent="0.2">
      <c r="A130" s="151"/>
      <c r="B130" s="151"/>
      <c r="C130" s="151"/>
      <c r="D130" s="52"/>
      <c r="E130" s="119" t="s">
        <v>154</v>
      </c>
      <c r="F130" s="289"/>
      <c r="G130" s="290"/>
      <c r="H130" s="281"/>
      <c r="I130" s="344">
        <f>IF(I129="Unlimited",0,MAX(I128-IF(I129="NA",0,I129),0))</f>
        <v>0</v>
      </c>
      <c r="J130" s="317"/>
      <c r="K130" s="343" t="str">
        <f>IF(I130&gt;300,"Tip: Select the full OBS instead to save.  OBS includes ALL toolkits &amp; Standard Modules","")</f>
        <v/>
      </c>
      <c r="L130" s="120"/>
      <c r="M130" s="232"/>
      <c r="N130" s="344">
        <f t="array" ref="N130">SUM(N59:N126*B59:B126)</f>
        <v>0</v>
      </c>
      <c r="O130" s="346">
        <f>SUM(N130,I130)</f>
        <v>0</v>
      </c>
      <c r="P130" s="121"/>
      <c r="R130" s="422"/>
      <c r="S130" s="423"/>
      <c r="T130" s="404"/>
      <c r="U130" s="404"/>
      <c r="V130" s="418"/>
      <c r="W130" s="414"/>
      <c r="X130" s="404"/>
      <c r="Y130" s="404"/>
      <c r="Z130" s="404"/>
      <c r="AA130" s="418"/>
      <c r="AB130" s="405"/>
      <c r="AC130" s="404"/>
      <c r="AD130" s="404"/>
      <c r="AE130" s="418"/>
    </row>
    <row r="131" spans="1:32" ht="3.75" customHeight="1" thickBot="1" x14ac:dyDescent="0.25">
      <c r="A131" s="149"/>
      <c r="B131" s="149"/>
      <c r="C131" s="149"/>
      <c r="D131" s="45"/>
      <c r="E131" s="46"/>
      <c r="F131" s="46"/>
      <c r="G131" s="287"/>
      <c r="H131" s="92"/>
      <c r="I131" s="283"/>
      <c r="J131" s="318"/>
      <c r="K131" s="222"/>
      <c r="L131" s="72"/>
      <c r="M131" s="72"/>
      <c r="N131" s="248"/>
      <c r="O131" s="187"/>
      <c r="P131" s="50"/>
      <c r="R131" s="437"/>
      <c r="S131" s="438"/>
      <c r="T131" s="410"/>
      <c r="U131" s="410"/>
      <c r="V131" s="421"/>
      <c r="W131" s="417"/>
      <c r="X131" s="410"/>
      <c r="Y131" s="410"/>
      <c r="Z131" s="410"/>
      <c r="AA131" s="421"/>
      <c r="AB131" s="411"/>
      <c r="AC131" s="410"/>
      <c r="AD131" s="410"/>
      <c r="AE131" s="421"/>
    </row>
    <row r="132" spans="1:32" s="59" customFormat="1" ht="3.95" customHeight="1" x14ac:dyDescent="0.2">
      <c r="A132" s="152"/>
      <c r="B132" s="152"/>
      <c r="C132" s="152"/>
      <c r="D132" s="60"/>
      <c r="E132" s="61"/>
      <c r="F132" s="61"/>
      <c r="G132" s="261"/>
      <c r="H132" s="93"/>
      <c r="I132" s="173"/>
      <c r="J132" s="298"/>
      <c r="K132" s="192"/>
      <c r="L132" s="64"/>
      <c r="M132" s="132"/>
      <c r="N132" s="224"/>
      <c r="O132" s="188"/>
      <c r="P132" s="65"/>
      <c r="R132" s="422"/>
      <c r="S132" s="423"/>
      <c r="T132" s="404"/>
      <c r="U132" s="404"/>
      <c r="V132" s="418"/>
      <c r="W132" s="414"/>
      <c r="X132" s="404"/>
      <c r="Y132" s="404"/>
      <c r="Z132" s="404"/>
      <c r="AA132" s="418"/>
      <c r="AB132" s="405"/>
      <c r="AC132" s="404"/>
      <c r="AD132" s="404"/>
      <c r="AE132" s="418"/>
    </row>
    <row r="133" spans="1:32" x14ac:dyDescent="0.2">
      <c r="A133" s="149"/>
      <c r="B133" s="149"/>
      <c r="C133" s="149"/>
      <c r="D133" s="11"/>
      <c r="E133" s="32" t="s">
        <v>148</v>
      </c>
      <c r="F133" s="13"/>
      <c r="G133" s="14"/>
      <c r="H133" s="42"/>
      <c r="I133" s="173"/>
      <c r="J133" s="298"/>
      <c r="K133" s="192"/>
      <c r="L133" s="94"/>
      <c r="M133" s="94"/>
      <c r="N133" s="237"/>
      <c r="O133" s="209"/>
      <c r="P133" s="15"/>
      <c r="R133" s="426">
        <f>'OpenSites &amp; VGM Cost Estimator'!I121</f>
        <v>0</v>
      </c>
      <c r="S133" s="427">
        <f>R133*$I$4</f>
        <v>0</v>
      </c>
      <c r="T133" s="427">
        <f>SUM(T58:T125)</f>
        <v>0</v>
      </c>
      <c r="U133" s="427">
        <f t="shared" ref="U133" si="23">T133-S133</f>
        <v>0</v>
      </c>
      <c r="V133" s="428">
        <f t="shared" ref="V133" si="24">IFERROR(U133/T133,0)</f>
        <v>0</v>
      </c>
      <c r="W133" s="429">
        <f>SUM(W58:W126)</f>
        <v>0</v>
      </c>
      <c r="X133" s="427">
        <f t="shared" ref="X133:Y133" si="25">SUM(X58:X126)</f>
        <v>0</v>
      </c>
      <c r="Y133" s="427">
        <f t="shared" si="25"/>
        <v>0</v>
      </c>
      <c r="Z133" s="427">
        <f>Y133-X133</f>
        <v>0</v>
      </c>
      <c r="AA133" s="428">
        <f>IFERROR(Z133/Y133,0)</f>
        <v>0</v>
      </c>
      <c r="AB133" s="430">
        <f t="shared" ref="AB133" si="26">SUM(S133,X133)</f>
        <v>0</v>
      </c>
      <c r="AC133" s="427">
        <f t="shared" ref="AC133" si="27">SUM(T133,Y133)</f>
        <v>0</v>
      </c>
      <c r="AD133" s="427">
        <f t="shared" ref="AD133" si="28">AC133-AB133</f>
        <v>0</v>
      </c>
      <c r="AE133" s="428">
        <f t="shared" ref="AE133" si="29">IFERROR(AD133/AC133,0)</f>
        <v>0</v>
      </c>
    </row>
    <row r="134" spans="1:32" s="56" customFormat="1" ht="12.75" customHeight="1" x14ac:dyDescent="0.2">
      <c r="A134" s="151"/>
      <c r="B134" s="151"/>
      <c r="C134" s="151"/>
      <c r="D134" s="52"/>
      <c r="E134" s="41"/>
      <c r="F134" s="476" t="s">
        <v>156</v>
      </c>
      <c r="G134" s="480"/>
      <c r="H134" s="53"/>
      <c r="I134" s="178"/>
      <c r="J134" s="307"/>
      <c r="K134" s="223"/>
      <c r="L134" s="54"/>
      <c r="M134" s="54"/>
      <c r="N134" s="250"/>
      <c r="O134" s="189"/>
      <c r="P134" s="55"/>
      <c r="R134" s="412"/>
      <c r="S134" s="404"/>
      <c r="T134" s="404"/>
      <c r="U134" s="404"/>
      <c r="V134" s="418"/>
      <c r="W134" s="414"/>
      <c r="X134" s="404"/>
      <c r="Y134" s="404"/>
      <c r="Z134" s="404"/>
      <c r="AA134" s="418"/>
      <c r="AB134" s="405"/>
      <c r="AC134" s="404"/>
      <c r="AD134" s="404"/>
      <c r="AE134" s="418"/>
    </row>
    <row r="135" spans="1:32" ht="3.95" customHeight="1" x14ac:dyDescent="0.2">
      <c r="A135" s="149"/>
      <c r="B135" s="149"/>
      <c r="C135" s="149"/>
      <c r="D135" s="11"/>
      <c r="E135" s="32"/>
      <c r="F135" s="13"/>
      <c r="G135" s="14"/>
      <c r="H135" s="42"/>
      <c r="I135" s="173"/>
      <c r="J135" s="298"/>
      <c r="K135" s="192"/>
      <c r="L135" s="94"/>
      <c r="M135" s="94"/>
      <c r="N135" s="237"/>
      <c r="O135" s="209"/>
      <c r="P135" s="15"/>
      <c r="R135" s="412"/>
      <c r="S135" s="404"/>
      <c r="T135" s="404"/>
      <c r="U135" s="404"/>
      <c r="V135" s="418"/>
      <c r="W135" s="414"/>
      <c r="X135" s="404"/>
      <c r="Y135" s="404"/>
      <c r="Z135" s="404"/>
      <c r="AA135" s="418"/>
      <c r="AB135" s="405"/>
      <c r="AC135" s="404"/>
      <c r="AD135" s="404"/>
      <c r="AE135" s="418"/>
    </row>
    <row r="136" spans="1:32" ht="15.95" customHeight="1" x14ac:dyDescent="0.2">
      <c r="A136" s="149" t="b">
        <v>0</v>
      </c>
      <c r="B136" s="149" t="b">
        <v>0</v>
      </c>
      <c r="C136" s="149"/>
      <c r="D136" s="111"/>
      <c r="E136" s="102"/>
      <c r="F136" s="102" t="s">
        <v>56</v>
      </c>
      <c r="G136" s="14"/>
      <c r="H136" s="164">
        <v>5</v>
      </c>
      <c r="I136" s="173">
        <v>1000</v>
      </c>
      <c r="J136" s="306">
        <v>20</v>
      </c>
      <c r="K136" s="220"/>
      <c r="L136" s="353" t="str">
        <f>"Allow "&amp;IF(J136=4,"½ day",IF(J136=8,"1 day",IF(J136=12,"1½ days",IF(J136=16,"2 days",IF(J136=20,"2½ days",IF(J136=24,"3 days",J136&amp;" hour"&amp;IF(J136&lt;&gt;1,"s","")))))))&amp;" to set up and style VGM"</f>
        <v>Allow 2½ days to set up and style VGM</v>
      </c>
      <c r="M136" s="353"/>
      <c r="N136" s="240">
        <f>J136*75</f>
        <v>1500</v>
      </c>
      <c r="O136" s="95" t="str">
        <f>IF(A136=FALSE,"",I136+IF(B136=TRUE,N136,0))</f>
        <v/>
      </c>
      <c r="P136" s="112"/>
      <c r="R136" s="412">
        <f>'OpenSites &amp; VGM Cost Estimator'!$I127*'OpenSites &amp; VGM Cost Estimator'!$A127</f>
        <v>0</v>
      </c>
      <c r="S136" s="404">
        <f>R136*$I$4</f>
        <v>0</v>
      </c>
      <c r="T136" s="404">
        <f>I136*$A136</f>
        <v>0</v>
      </c>
      <c r="U136" s="404">
        <f>T136-S136</f>
        <v>0</v>
      </c>
      <c r="V136" s="418">
        <f>IFERROR(U136/T136,0)</f>
        <v>0</v>
      </c>
      <c r="W136" s="414">
        <f>'OpenSites &amp; VGM Cost Estimator'!$N127*'OpenSites &amp; VGM Cost Estimator'!$B127</f>
        <v>0</v>
      </c>
      <c r="X136" s="404">
        <f>W136*$I$4</f>
        <v>0</v>
      </c>
      <c r="Y136" s="404">
        <f>N136*$B136</f>
        <v>0</v>
      </c>
      <c r="Z136" s="404">
        <f>Y136-X136</f>
        <v>0</v>
      </c>
      <c r="AA136" s="418">
        <f>IFERROR(Z136/Y136,0)</f>
        <v>0</v>
      </c>
      <c r="AB136" s="405">
        <f>SUM(S136,X136)</f>
        <v>0</v>
      </c>
      <c r="AC136" s="404">
        <f>SUM(T136,Y136)</f>
        <v>0</v>
      </c>
      <c r="AD136" s="404">
        <f>AC136-AB136</f>
        <v>0</v>
      </c>
      <c r="AE136" s="418">
        <f>IFERROR(AD136/AC136,0)</f>
        <v>0</v>
      </c>
    </row>
    <row r="137" spans="1:32" s="59" customFormat="1" ht="39.950000000000003" customHeight="1" x14ac:dyDescent="0.2">
      <c r="A137" s="152"/>
      <c r="B137" s="152"/>
      <c r="C137" s="152"/>
      <c r="D137" s="84"/>
      <c r="E137" s="85"/>
      <c r="F137" s="85"/>
      <c r="G137" s="355" t="s">
        <v>55</v>
      </c>
      <c r="H137" s="101"/>
      <c r="I137" s="176"/>
      <c r="J137" s="308"/>
      <c r="K137" s="221"/>
      <c r="L137" s="85"/>
      <c r="M137" s="355" t="s">
        <v>77</v>
      </c>
      <c r="N137" s="247"/>
      <c r="O137" s="186"/>
      <c r="P137" s="87"/>
      <c r="Q137"/>
      <c r="R137" s="412"/>
      <c r="S137" s="404"/>
      <c r="T137" s="404"/>
      <c r="U137" s="404"/>
      <c r="V137" s="418"/>
      <c r="W137" s="414"/>
      <c r="X137" s="404"/>
      <c r="Y137" s="404"/>
      <c r="Z137" s="404"/>
      <c r="AA137" s="418"/>
      <c r="AB137" s="405"/>
      <c r="AC137" s="404"/>
      <c r="AD137" s="404"/>
      <c r="AE137" s="418"/>
      <c r="AF137"/>
    </row>
    <row r="138" spans="1:32" ht="15.95" customHeight="1" x14ac:dyDescent="0.2">
      <c r="A138" s="149" t="b">
        <v>0</v>
      </c>
      <c r="B138" s="149" t="b">
        <v>0</v>
      </c>
      <c r="C138" s="149"/>
      <c r="D138" s="111"/>
      <c r="E138" s="102"/>
      <c r="F138" s="337" t="s">
        <v>158</v>
      </c>
      <c r="G138" s="14"/>
      <c r="H138" s="164"/>
      <c r="I138" s="173">
        <v>300</v>
      </c>
      <c r="J138" s="306">
        <v>1</v>
      </c>
      <c r="K138" s="220"/>
      <c r="L138" s="353" t="str">
        <f>"Allow "&amp;IF(J138=4,"½ day",IF(J138=8,"1 day",IF(J138=12,"1½ days",IF(J138=16,"2 days",IF(J138=20,"2½ days",IF(J138=24,"3 days",J138&amp;" hour"&amp;IF(J138&lt;&gt;1,"s","")))))))&amp;" to set up and integrate VGM Flex Ordering"</f>
        <v>Allow 1 hour to set up and integrate VGM Flex Ordering</v>
      </c>
      <c r="M138" s="353"/>
      <c r="N138" s="240">
        <f>J138*75</f>
        <v>75</v>
      </c>
      <c r="O138" s="95" t="str">
        <f>IF(A138=FALSE,"",I138+IF(B138=TRUE,N138,0))</f>
        <v/>
      </c>
      <c r="P138" s="112"/>
      <c r="R138" s="412">
        <f>'OpenSites &amp; VGM Cost Estimator'!$I129*'OpenSites &amp; VGM Cost Estimator'!$A129</f>
        <v>0</v>
      </c>
      <c r="S138" s="404">
        <f>R138*$I$4</f>
        <v>0</v>
      </c>
      <c r="T138" s="404">
        <f>I138*$A138</f>
        <v>0</v>
      </c>
      <c r="U138" s="404">
        <f>T138-S138</f>
        <v>0</v>
      </c>
      <c r="V138" s="418">
        <f>IFERROR(U138/T138,0)</f>
        <v>0</v>
      </c>
      <c r="W138" s="414">
        <f>'OpenSites &amp; VGM Cost Estimator'!$N129*'OpenSites &amp; VGM Cost Estimator'!$B129</f>
        <v>0</v>
      </c>
      <c r="X138" s="404">
        <f>W138*$I$4</f>
        <v>0</v>
      </c>
      <c r="Y138" s="404">
        <f>N138*$B138</f>
        <v>0</v>
      </c>
      <c r="Z138" s="404">
        <f>Y138-X138</f>
        <v>0</v>
      </c>
      <c r="AA138" s="418">
        <f>IFERROR(Z138/Y138,0)</f>
        <v>0</v>
      </c>
      <c r="AB138" s="405">
        <f>SUM(S138,X138)</f>
        <v>0</v>
      </c>
      <c r="AC138" s="404">
        <f>SUM(T138,Y138)</f>
        <v>0</v>
      </c>
      <c r="AD138" s="404">
        <f>AC138-AB138</f>
        <v>0</v>
      </c>
      <c r="AE138" s="418">
        <f>IFERROR(AD138/AC138,0)</f>
        <v>0</v>
      </c>
    </row>
    <row r="139" spans="1:32" s="59" customFormat="1" ht="16.5" customHeight="1" x14ac:dyDescent="0.2">
      <c r="A139" s="152"/>
      <c r="B139" s="152"/>
      <c r="C139" s="152"/>
      <c r="D139" s="84"/>
      <c r="E139" s="85"/>
      <c r="F139" s="85"/>
      <c r="G139" s="355" t="s">
        <v>161</v>
      </c>
      <c r="H139" s="101"/>
      <c r="I139" s="176"/>
      <c r="J139" s="308"/>
      <c r="K139" s="221"/>
      <c r="L139" s="85"/>
      <c r="M139" s="355" t="s">
        <v>162</v>
      </c>
      <c r="N139" s="247"/>
      <c r="O139" s="186"/>
      <c r="P139" s="87"/>
      <c r="Q139"/>
      <c r="R139" s="412"/>
      <c r="S139" s="404"/>
      <c r="T139" s="404"/>
      <c r="U139" s="404"/>
      <c r="V139" s="418"/>
      <c r="W139" s="414"/>
      <c r="X139" s="404"/>
      <c r="Y139" s="404"/>
      <c r="Z139" s="404"/>
      <c r="AA139" s="418"/>
      <c r="AB139" s="405"/>
      <c r="AC139" s="404"/>
      <c r="AD139" s="404"/>
      <c r="AE139" s="418"/>
      <c r="AF139"/>
    </row>
    <row r="140" spans="1:32" ht="15.95" customHeight="1" x14ac:dyDescent="0.2">
      <c r="A140" s="149" t="b">
        <v>0</v>
      </c>
      <c r="B140" s="149" t="b">
        <v>0</v>
      </c>
      <c r="C140" s="149"/>
      <c r="D140" s="111"/>
      <c r="E140" s="102"/>
      <c r="F140" s="337" t="s">
        <v>159</v>
      </c>
      <c r="G140" s="14"/>
      <c r="H140" s="164"/>
      <c r="I140" s="173">
        <v>300</v>
      </c>
      <c r="J140" s="306">
        <v>1</v>
      </c>
      <c r="K140" s="220"/>
      <c r="L140" s="353" t="str">
        <f>"Allow "&amp;IF(J140=4,"½ day",IF(J140=8,"1 day",IF(J140=12,"1½ days",IF(J140=16,"2 days",IF(J140=20,"2½ days",IF(J140=24,"3 days",J140&amp;" hour"&amp;IF(J140&lt;&gt;1,"s","")))))))&amp;" to set up and integrate VGM Customer Products"</f>
        <v>Allow 1 hour to set up and integrate VGM Customer Products</v>
      </c>
      <c r="M140" s="353"/>
      <c r="N140" s="240">
        <f>J140*75</f>
        <v>75</v>
      </c>
      <c r="O140" s="95" t="str">
        <f>IF(A140=FALSE,"",I140+IF(B140=TRUE,N140,0))</f>
        <v/>
      </c>
      <c r="P140" s="112"/>
      <c r="R140" s="412">
        <f>'OpenSites &amp; VGM Cost Estimator'!$I131*'OpenSites &amp; VGM Cost Estimator'!$A131</f>
        <v>0</v>
      </c>
      <c r="S140" s="404">
        <f>R140*$I$4</f>
        <v>0</v>
      </c>
      <c r="T140" s="404">
        <f>I140*$A140</f>
        <v>0</v>
      </c>
      <c r="U140" s="404">
        <f>T140-S140</f>
        <v>0</v>
      </c>
      <c r="V140" s="418">
        <f>IFERROR(U140/T140,0)</f>
        <v>0</v>
      </c>
      <c r="W140" s="414">
        <f>'OpenSites &amp; VGM Cost Estimator'!$N131*'OpenSites &amp; VGM Cost Estimator'!$B131</f>
        <v>0</v>
      </c>
      <c r="X140" s="404">
        <f>W140*$I$4</f>
        <v>0</v>
      </c>
      <c r="Y140" s="404">
        <f>N140*$B140</f>
        <v>0</v>
      </c>
      <c r="Z140" s="404">
        <f>Y140-X140</f>
        <v>0</v>
      </c>
      <c r="AA140" s="418">
        <f>IFERROR(Z140/Y140,0)</f>
        <v>0</v>
      </c>
      <c r="AB140" s="405">
        <f>SUM(S140,X140)</f>
        <v>0</v>
      </c>
      <c r="AC140" s="404">
        <f>SUM(T140,Y140)</f>
        <v>0</v>
      </c>
      <c r="AD140" s="404">
        <f>AC140-AB140</f>
        <v>0</v>
      </c>
      <c r="AE140" s="418">
        <f>IFERROR(AD140/AC140,0)</f>
        <v>0</v>
      </c>
    </row>
    <row r="141" spans="1:32" s="59" customFormat="1" ht="27.75" customHeight="1" x14ac:dyDescent="0.2">
      <c r="A141" s="152"/>
      <c r="B141" s="152"/>
      <c r="C141" s="152"/>
      <c r="D141" s="84"/>
      <c r="E141" s="85"/>
      <c r="F141" s="85"/>
      <c r="G141" s="355" t="s">
        <v>160</v>
      </c>
      <c r="H141" s="101"/>
      <c r="I141" s="176"/>
      <c r="J141" s="308"/>
      <c r="K141" s="221"/>
      <c r="L141" s="85"/>
      <c r="M141" s="355" t="s">
        <v>157</v>
      </c>
      <c r="N141" s="247"/>
      <c r="O141" s="186"/>
      <c r="P141" s="87"/>
      <c r="Q141"/>
      <c r="R141" s="412"/>
      <c r="S141" s="404"/>
      <c r="T141" s="404"/>
      <c r="U141" s="404"/>
      <c r="V141" s="418"/>
      <c r="W141" s="414"/>
      <c r="X141" s="404"/>
      <c r="Y141" s="404"/>
      <c r="Z141" s="404"/>
      <c r="AA141" s="418"/>
      <c r="AB141" s="405"/>
      <c r="AC141" s="404"/>
      <c r="AD141" s="404"/>
      <c r="AE141" s="418"/>
      <c r="AF141"/>
    </row>
    <row r="142" spans="1:32" ht="15.95" customHeight="1" x14ac:dyDescent="0.2">
      <c r="A142" s="149" t="b">
        <v>0</v>
      </c>
      <c r="B142" s="149" t="b">
        <f>A142</f>
        <v>0</v>
      </c>
      <c r="C142" s="149"/>
      <c r="D142" s="111"/>
      <c r="E142" s="102"/>
      <c r="F142" s="337" t="s">
        <v>176</v>
      </c>
      <c r="G142" s="14"/>
      <c r="H142" s="164"/>
      <c r="I142" s="173">
        <v>500</v>
      </c>
      <c r="J142" s="306"/>
      <c r="K142" s="220"/>
      <c r="L142" s="353" t="s">
        <v>178</v>
      </c>
      <c r="M142" s="353"/>
      <c r="N142" s="240">
        <v>0</v>
      </c>
      <c r="O142" s="95" t="str">
        <f>IF(A142=FALSE,"",I142+IF(B142=TRUE,N142,0))</f>
        <v/>
      </c>
      <c r="P142" s="112"/>
      <c r="R142" s="412">
        <f>'OpenSites &amp; VGM Cost Estimator'!$I133*'OpenSites &amp; VGM Cost Estimator'!$A133</f>
        <v>0</v>
      </c>
      <c r="S142" s="404">
        <f>R142*$I$4</f>
        <v>0</v>
      </c>
      <c r="T142" s="404">
        <f>I142*$A142</f>
        <v>0</v>
      </c>
      <c r="U142" s="404">
        <f>T142-S142</f>
        <v>0</v>
      </c>
      <c r="V142" s="418">
        <f>IFERROR(U142/T142,0)</f>
        <v>0</v>
      </c>
      <c r="W142" s="414">
        <f>'OpenSites &amp; VGM Cost Estimator'!$N133*'OpenSites &amp; VGM Cost Estimator'!$B133</f>
        <v>0</v>
      </c>
      <c r="X142" s="404">
        <f>W142*$I$4</f>
        <v>0</v>
      </c>
      <c r="Y142" s="404">
        <f>N142*$B142</f>
        <v>0</v>
      </c>
      <c r="Z142" s="404">
        <f>Y142-X142</f>
        <v>0</v>
      </c>
      <c r="AA142" s="418">
        <f>IFERROR(Z142/Y142,0)</f>
        <v>0</v>
      </c>
      <c r="AB142" s="405">
        <f>SUM(S142,X142)</f>
        <v>0</v>
      </c>
      <c r="AC142" s="404">
        <f>SUM(T142,Y142)</f>
        <v>0</v>
      </c>
      <c r="AD142" s="404">
        <f>AC142-AB142</f>
        <v>0</v>
      </c>
      <c r="AE142" s="418">
        <f>IFERROR(AD142/AC142,0)</f>
        <v>0</v>
      </c>
    </row>
    <row r="143" spans="1:32" s="59" customFormat="1" ht="27.75" customHeight="1" x14ac:dyDescent="0.2">
      <c r="A143" s="152"/>
      <c r="B143" s="152"/>
      <c r="C143" s="152"/>
      <c r="D143" s="84"/>
      <c r="E143" s="85"/>
      <c r="F143" s="85"/>
      <c r="G143" s="355" t="s">
        <v>177</v>
      </c>
      <c r="H143" s="101"/>
      <c r="I143" s="176"/>
      <c r="J143" s="308"/>
      <c r="K143" s="221"/>
      <c r="L143" s="85"/>
      <c r="M143" s="355"/>
      <c r="N143" s="247"/>
      <c r="O143" s="186"/>
      <c r="P143" s="87"/>
      <c r="Q143"/>
      <c r="R143" s="412"/>
      <c r="S143" s="404"/>
      <c r="T143" s="404"/>
      <c r="U143" s="404"/>
      <c r="V143" s="418"/>
      <c r="W143" s="414"/>
      <c r="X143" s="404"/>
      <c r="Y143" s="404"/>
      <c r="Z143" s="404"/>
      <c r="AA143" s="418"/>
      <c r="AB143" s="405"/>
      <c r="AC143" s="404"/>
      <c r="AD143" s="404"/>
      <c r="AE143" s="418"/>
      <c r="AF143"/>
    </row>
    <row r="144" spans="1:32" ht="15.95" customHeight="1" x14ac:dyDescent="0.2">
      <c r="A144" s="149" t="b">
        <v>0</v>
      </c>
      <c r="B144" s="149" t="b">
        <v>0</v>
      </c>
      <c r="C144" s="149"/>
      <c r="D144" s="111"/>
      <c r="E144" s="102"/>
      <c r="F144" s="337" t="s">
        <v>165</v>
      </c>
      <c r="G144" s="14"/>
      <c r="H144" s="164"/>
      <c r="I144" s="173">
        <v>300</v>
      </c>
      <c r="J144" s="306">
        <v>2</v>
      </c>
      <c r="K144" s="220"/>
      <c r="L144" s="353" t="str">
        <f>"Allow "&amp;IF(J144=4,"½ day",IF(J144=8,"1 day",IF(J144=12,"1½ days",IF(J144=16,"2 days",IF(J144=20,"2½ days",IF(J144=24,"3 days",J144&amp;" hour"&amp;IF(J144&lt;&gt;1,"s","")))))))&amp;" to set up and integrate Shipping for Shoping Cart"</f>
        <v>Allow 2 hours to set up and integrate Shipping for Shoping Cart</v>
      </c>
      <c r="M144" s="353"/>
      <c r="N144" s="240">
        <f>J144*75</f>
        <v>150</v>
      </c>
      <c r="O144" s="95" t="str">
        <f>IF(A144=FALSE,"",I144+IF(B144=TRUE,N144,0))</f>
        <v/>
      </c>
      <c r="P144" s="112"/>
      <c r="R144" s="412">
        <f>'OpenSites &amp; VGM Cost Estimator'!$I135*'OpenSites &amp; VGM Cost Estimator'!$A135</f>
        <v>0</v>
      </c>
      <c r="S144" s="404">
        <f>R144*$I$4</f>
        <v>0</v>
      </c>
      <c r="T144" s="404">
        <f>I144*$A144</f>
        <v>0</v>
      </c>
      <c r="U144" s="404">
        <f>T144-S144</f>
        <v>0</v>
      </c>
      <c r="V144" s="418">
        <f>IFERROR(U144/T144,0)</f>
        <v>0</v>
      </c>
      <c r="W144" s="414">
        <f>'OpenSites &amp; VGM Cost Estimator'!$N135*'OpenSites &amp; VGM Cost Estimator'!$B135</f>
        <v>0</v>
      </c>
      <c r="X144" s="404">
        <f>W144*$I$4</f>
        <v>0</v>
      </c>
      <c r="Y144" s="404">
        <f>N144*$B144</f>
        <v>0</v>
      </c>
      <c r="Z144" s="404">
        <f>Y144-X144</f>
        <v>0</v>
      </c>
      <c r="AA144" s="418">
        <f>IFERROR(Z144/Y144,0)</f>
        <v>0</v>
      </c>
      <c r="AB144" s="405">
        <f>SUM(S144,X144)</f>
        <v>0</v>
      </c>
      <c r="AC144" s="404">
        <f>SUM(T144,Y144)</f>
        <v>0</v>
      </c>
      <c r="AD144" s="404">
        <f>AC144-AB144</f>
        <v>0</v>
      </c>
      <c r="AE144" s="418">
        <f>IFERROR(AD144/AC144,0)</f>
        <v>0</v>
      </c>
    </row>
    <row r="145" spans="1:32" s="59" customFormat="1" ht="27.75" customHeight="1" x14ac:dyDescent="0.2">
      <c r="A145" s="152"/>
      <c r="B145" s="152"/>
      <c r="C145" s="152"/>
      <c r="D145" s="84"/>
      <c r="E145" s="85"/>
      <c r="F145" s="85"/>
      <c r="G145" s="355" t="s">
        <v>166</v>
      </c>
      <c r="H145" s="101"/>
      <c r="I145" s="176"/>
      <c r="J145" s="308"/>
      <c r="K145" s="221"/>
      <c r="L145" s="85"/>
      <c r="M145" s="355" t="s">
        <v>167</v>
      </c>
      <c r="N145" s="247"/>
      <c r="O145" s="186"/>
      <c r="P145" s="87"/>
      <c r="Q145"/>
      <c r="R145" s="412"/>
      <c r="S145" s="404"/>
      <c r="T145" s="404"/>
      <c r="U145" s="404"/>
      <c r="V145" s="418"/>
      <c r="W145" s="414"/>
      <c r="X145" s="404"/>
      <c r="Y145" s="404"/>
      <c r="Z145" s="404"/>
      <c r="AA145" s="418"/>
      <c r="AB145" s="405"/>
      <c r="AC145" s="404"/>
      <c r="AD145" s="404"/>
      <c r="AE145" s="418"/>
      <c r="AF145"/>
    </row>
    <row r="146" spans="1:32" ht="15.95" customHeight="1" x14ac:dyDescent="0.2">
      <c r="A146" s="149" t="b">
        <v>0</v>
      </c>
      <c r="B146" s="149" t="b">
        <v>0</v>
      </c>
      <c r="C146" s="149"/>
      <c r="D146" s="111"/>
      <c r="E146" s="102"/>
      <c r="F146" s="337" t="s">
        <v>168</v>
      </c>
      <c r="G146" s="14"/>
      <c r="H146" s="164"/>
      <c r="I146" s="173">
        <v>300</v>
      </c>
      <c r="J146" s="306">
        <v>2</v>
      </c>
      <c r="K146" s="220"/>
      <c r="L146" s="353" t="str">
        <f>"Allow "&amp;IF(J146=4,"½ day",IF(J146=8,"1 day",IF(J146=12,"1½ days",IF(J146=16,"2 days",IF(J146=20,"2½ days",IF(J146=24,"3 days",J146&amp;" hour"&amp;IF(J146&lt;&gt;1,"s","")))))))&amp;" to set up and integrate Related Products for Shoping Cart"</f>
        <v>Allow 2 hours to set up and integrate Related Products for Shoping Cart</v>
      </c>
      <c r="M146" s="353"/>
      <c r="N146" s="240">
        <f>J146*75</f>
        <v>150</v>
      </c>
      <c r="O146" s="95" t="str">
        <f>IF(A146=FALSE,"",I146+IF(B146=TRUE,N146,0))</f>
        <v/>
      </c>
      <c r="P146" s="112"/>
      <c r="R146" s="412">
        <f>'OpenSites &amp; VGM Cost Estimator'!$I137*'OpenSites &amp; VGM Cost Estimator'!$A137</f>
        <v>0</v>
      </c>
      <c r="S146" s="404">
        <f>R146*$I$4</f>
        <v>0</v>
      </c>
      <c r="T146" s="404">
        <f>I146*$A146</f>
        <v>0</v>
      </c>
      <c r="U146" s="404">
        <f>T146-S146</f>
        <v>0</v>
      </c>
      <c r="V146" s="418">
        <f>IFERROR(U146/T146,0)</f>
        <v>0</v>
      </c>
      <c r="W146" s="414">
        <f>'OpenSites &amp; VGM Cost Estimator'!$N137*'OpenSites &amp; VGM Cost Estimator'!$B137</f>
        <v>0</v>
      </c>
      <c r="X146" s="404">
        <f>W146*$I$4</f>
        <v>0</v>
      </c>
      <c r="Y146" s="404">
        <f>N146*$B146</f>
        <v>0</v>
      </c>
      <c r="Z146" s="404">
        <f>Y146-X146</f>
        <v>0</v>
      </c>
      <c r="AA146" s="418">
        <f>IFERROR(Z146/Y146,0)</f>
        <v>0</v>
      </c>
      <c r="AB146" s="405">
        <f>SUM(S146,X146)</f>
        <v>0</v>
      </c>
      <c r="AC146" s="404">
        <f>SUM(T146,Y146)</f>
        <v>0</v>
      </c>
      <c r="AD146" s="404">
        <f>AC146-AB146</f>
        <v>0</v>
      </c>
      <c r="AE146" s="418">
        <f>IFERROR(AD146/AC146,0)</f>
        <v>0</v>
      </c>
    </row>
    <row r="147" spans="1:32" s="59" customFormat="1" ht="27.75" customHeight="1" x14ac:dyDescent="0.2">
      <c r="A147" s="152"/>
      <c r="B147" s="152"/>
      <c r="C147" s="152"/>
      <c r="D147" s="84"/>
      <c r="E147" s="85"/>
      <c r="F147" s="85"/>
      <c r="G147" s="355" t="s">
        <v>169</v>
      </c>
      <c r="H147" s="101"/>
      <c r="I147" s="176"/>
      <c r="J147" s="308"/>
      <c r="K147" s="221"/>
      <c r="L147" s="85"/>
      <c r="M147" s="355" t="s">
        <v>170</v>
      </c>
      <c r="N147" s="247"/>
      <c r="O147" s="186"/>
      <c r="P147" s="87"/>
      <c r="Q147"/>
      <c r="R147" s="412"/>
      <c r="S147" s="404"/>
      <c r="T147" s="404"/>
      <c r="U147" s="404"/>
      <c r="V147" s="418"/>
      <c r="W147" s="414"/>
      <c r="X147" s="404"/>
      <c r="Y147" s="404"/>
      <c r="Z147" s="404"/>
      <c r="AA147" s="418"/>
      <c r="AB147" s="405"/>
      <c r="AC147" s="404"/>
      <c r="AD147" s="404"/>
      <c r="AE147" s="418"/>
      <c r="AF147"/>
    </row>
    <row r="148" spans="1:32" ht="15.95" customHeight="1" x14ac:dyDescent="0.2">
      <c r="A148" s="149" t="b">
        <v>0</v>
      </c>
      <c r="B148" s="149" t="b">
        <v>0</v>
      </c>
      <c r="C148" s="149"/>
      <c r="D148" s="111"/>
      <c r="E148" s="102"/>
      <c r="F148" s="337" t="s">
        <v>171</v>
      </c>
      <c r="G148" s="14"/>
      <c r="H148" s="164"/>
      <c r="I148" s="173">
        <v>200</v>
      </c>
      <c r="J148" s="306">
        <v>4</v>
      </c>
      <c r="K148" s="220"/>
      <c r="L148" s="353" t="str">
        <f>"Allow "&amp;IF(J148=4,"½ day",IF(J148=8,"1 day",IF(J148=12,"1½ days",IF(J148=16,"2 days",IF(J148=20,"2½ days",IF(J148=24,"3 days",J148&amp;" hour"&amp;IF(J148&lt;&gt;1,"s","")))))))&amp;" to set up and integrate Product Extras for Shoping Cart"</f>
        <v>Allow ½ day to set up and integrate Product Extras for Shoping Cart</v>
      </c>
      <c r="M148" s="353"/>
      <c r="N148" s="240">
        <f>J148*75</f>
        <v>300</v>
      </c>
      <c r="O148" s="95" t="str">
        <f>IF(A148=FALSE,"",I148+IF(B148=TRUE,N148,0))</f>
        <v/>
      </c>
      <c r="P148" s="112"/>
      <c r="R148" s="412">
        <f>'OpenSites &amp; VGM Cost Estimator'!$I139*'OpenSites &amp; VGM Cost Estimator'!$A139</f>
        <v>0</v>
      </c>
      <c r="S148" s="404">
        <f>R148*$I$4</f>
        <v>0</v>
      </c>
      <c r="T148" s="404">
        <f>I148*$A148</f>
        <v>0</v>
      </c>
      <c r="U148" s="404">
        <f>T148-S148</f>
        <v>0</v>
      </c>
      <c r="V148" s="418">
        <f>IFERROR(U148/T148,0)</f>
        <v>0</v>
      </c>
      <c r="W148" s="414">
        <f>'OpenSites &amp; VGM Cost Estimator'!$N139*'OpenSites &amp; VGM Cost Estimator'!$B139</f>
        <v>0</v>
      </c>
      <c r="X148" s="404">
        <f>W148*$I$4</f>
        <v>0</v>
      </c>
      <c r="Y148" s="404">
        <f>N148*$B148</f>
        <v>0</v>
      </c>
      <c r="Z148" s="404">
        <f>Y148-X148</f>
        <v>0</v>
      </c>
      <c r="AA148" s="418">
        <f>IFERROR(Z148/Y148,0)</f>
        <v>0</v>
      </c>
      <c r="AB148" s="405">
        <f>SUM(S148,X148)</f>
        <v>0</v>
      </c>
      <c r="AC148" s="404">
        <f>SUM(T148,Y148)</f>
        <v>0</v>
      </c>
      <c r="AD148" s="404">
        <f>AC148-AB148</f>
        <v>0</v>
      </c>
      <c r="AE148" s="418">
        <f>IFERROR(AD148/AC148,0)</f>
        <v>0</v>
      </c>
    </row>
    <row r="149" spans="1:32" s="59" customFormat="1" ht="27.75" customHeight="1" x14ac:dyDescent="0.2">
      <c r="A149" s="152"/>
      <c r="B149" s="152"/>
      <c r="C149" s="152"/>
      <c r="D149" s="84"/>
      <c r="E149" s="85"/>
      <c r="F149" s="85"/>
      <c r="G149" s="355" t="s">
        <v>172</v>
      </c>
      <c r="H149" s="101"/>
      <c r="I149" s="176"/>
      <c r="J149" s="308"/>
      <c r="K149" s="221"/>
      <c r="L149" s="85"/>
      <c r="M149" s="355" t="s">
        <v>173</v>
      </c>
      <c r="N149" s="247"/>
      <c r="O149" s="186"/>
      <c r="P149" s="87"/>
      <c r="Q149"/>
      <c r="R149" s="412"/>
      <c r="S149" s="404"/>
      <c r="T149" s="404"/>
      <c r="U149" s="404"/>
      <c r="V149" s="418"/>
      <c r="W149" s="414"/>
      <c r="X149" s="404"/>
      <c r="Y149" s="404"/>
      <c r="Z149" s="404"/>
      <c r="AA149" s="418"/>
      <c r="AB149" s="405"/>
      <c r="AC149" s="404"/>
      <c r="AD149" s="404"/>
      <c r="AE149" s="418"/>
      <c r="AF149"/>
    </row>
    <row r="150" spans="1:32" ht="15.95" customHeight="1" x14ac:dyDescent="0.2">
      <c r="A150" s="149" t="b">
        <v>0</v>
      </c>
      <c r="B150" s="149" t="b">
        <v>0</v>
      </c>
      <c r="C150" s="149"/>
      <c r="D150" s="111"/>
      <c r="E150" s="102"/>
      <c r="F150" s="337" t="s">
        <v>175</v>
      </c>
      <c r="G150" s="14"/>
      <c r="H150" s="164"/>
      <c r="I150" s="173">
        <v>300</v>
      </c>
      <c r="J150" s="306">
        <v>1</v>
      </c>
      <c r="K150" s="220"/>
      <c r="L150" s="353" t="str">
        <f>"Allow "&amp;IF(J150=4,"½ day",IF(J150=8,"1 day",IF(J150=12,"1½ days",IF(J150=16,"2 days",IF(J150=20,"2½ days",IF(J150=24,"3 days",J150&amp;" hour"&amp;IF(J150&lt;&gt;1,"s","")))))))&amp;" to set up and integrate Download on Demand"</f>
        <v>Allow 1 hour to set up and integrate Download on Demand</v>
      </c>
      <c r="M150" s="353"/>
      <c r="N150" s="240">
        <f>J150*75</f>
        <v>75</v>
      </c>
      <c r="O150" s="95" t="str">
        <f>IF(A150=FALSE,"",I150+IF(B150=TRUE,N150,0))</f>
        <v/>
      </c>
      <c r="P150" s="112"/>
      <c r="R150" s="412">
        <f>'OpenSites &amp; VGM Cost Estimator'!$I141*'OpenSites &amp; VGM Cost Estimator'!$A141</f>
        <v>0</v>
      </c>
      <c r="S150" s="404">
        <f>R150*$I$4</f>
        <v>0</v>
      </c>
      <c r="T150" s="404">
        <f>I150*$A150</f>
        <v>0</v>
      </c>
      <c r="U150" s="404">
        <f>T150-S150</f>
        <v>0</v>
      </c>
      <c r="V150" s="418">
        <f>IFERROR(U150/T150,0)</f>
        <v>0</v>
      </c>
      <c r="W150" s="414">
        <f>'OpenSites &amp; VGM Cost Estimator'!$N141*'OpenSites &amp; VGM Cost Estimator'!$B141</f>
        <v>0</v>
      </c>
      <c r="X150" s="404">
        <f>W150*$I$4</f>
        <v>0</v>
      </c>
      <c r="Y150" s="404">
        <f>N150*$B150</f>
        <v>0</v>
      </c>
      <c r="Z150" s="404">
        <f>Y150-X150</f>
        <v>0</v>
      </c>
      <c r="AA150" s="418">
        <f>IFERROR(Z150/Y150,0)</f>
        <v>0</v>
      </c>
      <c r="AB150" s="405">
        <f>SUM(S150,X150)</f>
        <v>0</v>
      </c>
      <c r="AC150" s="404">
        <f>SUM(T150,Y150)</f>
        <v>0</v>
      </c>
      <c r="AD150" s="404">
        <f>AC150-AB150</f>
        <v>0</v>
      </c>
      <c r="AE150" s="418">
        <f>IFERROR(AD150/AC150,0)</f>
        <v>0</v>
      </c>
    </row>
    <row r="151" spans="1:32" s="59" customFormat="1" ht="27.75" customHeight="1" x14ac:dyDescent="0.2">
      <c r="A151" s="152"/>
      <c r="B151" s="152"/>
      <c r="C151" s="152"/>
      <c r="D151" s="84"/>
      <c r="E151" s="85"/>
      <c r="F151" s="85"/>
      <c r="G151" s="355" t="s">
        <v>53</v>
      </c>
      <c r="H151" s="101"/>
      <c r="I151" s="176"/>
      <c r="J151" s="308"/>
      <c r="K151" s="221"/>
      <c r="L151" s="85"/>
      <c r="M151" s="355" t="s">
        <v>78</v>
      </c>
      <c r="N151" s="247"/>
      <c r="O151" s="186"/>
      <c r="P151" s="87"/>
      <c r="Q151"/>
      <c r="R151" s="412"/>
      <c r="S151" s="404"/>
      <c r="T151" s="404"/>
      <c r="U151" s="404"/>
      <c r="V151" s="418"/>
      <c r="W151" s="414"/>
      <c r="X151" s="404"/>
      <c r="Y151" s="404"/>
      <c r="Z151" s="404"/>
      <c r="AA151" s="418"/>
      <c r="AB151" s="405"/>
      <c r="AC151" s="404"/>
      <c r="AD151" s="404"/>
      <c r="AE151" s="418"/>
      <c r="AF151"/>
    </row>
    <row r="152" spans="1:32" ht="15.95" customHeight="1" x14ac:dyDescent="0.2">
      <c r="A152" s="149" t="b">
        <v>0</v>
      </c>
      <c r="B152" s="149" t="b">
        <v>0</v>
      </c>
      <c r="C152" s="149"/>
      <c r="D152" s="111"/>
      <c r="E152" s="102"/>
      <c r="F152" s="337" t="s">
        <v>174</v>
      </c>
      <c r="G152" s="14"/>
      <c r="H152" s="164"/>
      <c r="I152" s="173">
        <v>300</v>
      </c>
      <c r="J152" s="306">
        <v>3</v>
      </c>
      <c r="K152" s="220"/>
      <c r="L152" s="353" t="str">
        <f>"Allow "&amp;IF(J152=4,"½ day",IF(J152=8,"1 day",IF(J152=12,"1½ days",IF(J152=16,"2 days",IF(J152=20,"2½ days",IF(J152=24,"3 days",J152&amp;" hour"&amp;IF(J152&lt;&gt;1,"s","")))))))&amp;" to set up and integrate Advanced Search"</f>
        <v>Allow 3 hours to set up and integrate Advanced Search</v>
      </c>
      <c r="M152" s="353"/>
      <c r="N152" s="240">
        <f>J152*75</f>
        <v>225</v>
      </c>
      <c r="O152" s="95" t="str">
        <f>IF(A152=FALSE,"",I152+IF(B152=TRUE,N152,0))</f>
        <v/>
      </c>
      <c r="P152" s="112"/>
      <c r="R152" s="412">
        <f>'OpenSites &amp; VGM Cost Estimator'!$I143*'OpenSites &amp; VGM Cost Estimator'!$A143</f>
        <v>0</v>
      </c>
      <c r="S152" s="404">
        <f>R152*$I$4</f>
        <v>0</v>
      </c>
      <c r="T152" s="404">
        <f>I152*$A152</f>
        <v>0</v>
      </c>
      <c r="U152" s="404">
        <f>T152-S152</f>
        <v>0</v>
      </c>
      <c r="V152" s="418">
        <f>IFERROR(U152/T152,0)</f>
        <v>0</v>
      </c>
      <c r="W152" s="414">
        <f>'OpenSites &amp; VGM Cost Estimator'!$N143*'OpenSites &amp; VGM Cost Estimator'!$B143</f>
        <v>0</v>
      </c>
      <c r="X152" s="404">
        <f>W152*$I$4</f>
        <v>0</v>
      </c>
      <c r="Y152" s="404">
        <f>N152*$B152</f>
        <v>0</v>
      </c>
      <c r="Z152" s="404">
        <f>Y152-X152</f>
        <v>0</v>
      </c>
      <c r="AA152" s="418">
        <f>IFERROR(Z152/Y152,0)</f>
        <v>0</v>
      </c>
      <c r="AB152" s="405">
        <f>SUM(S152,X152)</f>
        <v>0</v>
      </c>
      <c r="AC152" s="404">
        <f>SUM(T152,Y152)</f>
        <v>0</v>
      </c>
      <c r="AD152" s="404">
        <f>AC152-AB152</f>
        <v>0</v>
      </c>
      <c r="AE152" s="418">
        <f>IFERROR(AD152/AC152,0)</f>
        <v>0</v>
      </c>
    </row>
    <row r="153" spans="1:32" s="59" customFormat="1" ht="16.5" customHeight="1" x14ac:dyDescent="0.2">
      <c r="A153" s="152"/>
      <c r="B153" s="152"/>
      <c r="C153" s="152"/>
      <c r="D153" s="84"/>
      <c r="E153" s="85"/>
      <c r="F153" s="85"/>
      <c r="G153" s="355" t="s">
        <v>163</v>
      </c>
      <c r="H153" s="101"/>
      <c r="I153" s="176"/>
      <c r="J153" s="308"/>
      <c r="K153" s="221"/>
      <c r="L153" s="85"/>
      <c r="M153" s="355" t="s">
        <v>164</v>
      </c>
      <c r="N153" s="247"/>
      <c r="O153" s="186"/>
      <c r="P153" s="87"/>
      <c r="Q153"/>
      <c r="R153" s="412"/>
      <c r="S153" s="404"/>
      <c r="T153" s="404"/>
      <c r="U153" s="404"/>
      <c r="V153" s="418"/>
      <c r="W153" s="414"/>
      <c r="X153" s="404"/>
      <c r="Y153" s="404"/>
      <c r="Z153" s="404"/>
      <c r="AA153" s="418"/>
      <c r="AB153" s="405"/>
      <c r="AC153" s="404"/>
      <c r="AD153" s="404"/>
      <c r="AE153" s="418"/>
      <c r="AF153"/>
    </row>
    <row r="154" spans="1:32" ht="15.95" customHeight="1" x14ac:dyDescent="0.2">
      <c r="A154" s="149" t="b">
        <v>0</v>
      </c>
      <c r="B154" s="149" t="b">
        <f>A154</f>
        <v>0</v>
      </c>
      <c r="C154" s="149"/>
      <c r="D154" s="111"/>
      <c r="E154" s="102"/>
      <c r="F154" s="337" t="s">
        <v>151</v>
      </c>
      <c r="G154" s="14"/>
      <c r="H154" s="164"/>
      <c r="I154" s="173">
        <v>300</v>
      </c>
      <c r="J154" s="306"/>
      <c r="K154" s="220"/>
      <c r="L154" s="353" t="s">
        <v>178</v>
      </c>
      <c r="M154" s="353"/>
      <c r="N154" s="240">
        <f>J154*75</f>
        <v>0</v>
      </c>
      <c r="O154" s="95" t="str">
        <f>IF(A154=FALSE,"",I154+IF(B154=TRUE,N154,0))</f>
        <v/>
      </c>
      <c r="P154" s="112"/>
      <c r="R154" s="412">
        <f>'OpenSites &amp; VGM Cost Estimator'!$I145*'OpenSites &amp; VGM Cost Estimator'!$A145</f>
        <v>0</v>
      </c>
      <c r="S154" s="404">
        <f>R154*$I$4</f>
        <v>0</v>
      </c>
      <c r="T154" s="404">
        <f>I154*$A154</f>
        <v>0</v>
      </c>
      <c r="U154" s="404">
        <f>T154-S154</f>
        <v>0</v>
      </c>
      <c r="V154" s="418">
        <f>IFERROR(U154/T154,0)</f>
        <v>0</v>
      </c>
      <c r="W154" s="414">
        <f>'OpenSites &amp; VGM Cost Estimator'!$N145*'OpenSites &amp; VGM Cost Estimator'!$B145</f>
        <v>0</v>
      </c>
      <c r="X154" s="404">
        <f>W154*$I$4</f>
        <v>0</v>
      </c>
      <c r="Y154" s="404">
        <f>N154*$B154</f>
        <v>0</v>
      </c>
      <c r="Z154" s="404">
        <f>Y154-X154</f>
        <v>0</v>
      </c>
      <c r="AA154" s="418">
        <f>IFERROR(Z154/Y154,0)</f>
        <v>0</v>
      </c>
      <c r="AB154" s="405">
        <f>SUM(S154,X154)</f>
        <v>0</v>
      </c>
      <c r="AC154" s="404">
        <f>SUM(T154,Y154)</f>
        <v>0</v>
      </c>
      <c r="AD154" s="404">
        <f>AC154-AB154</f>
        <v>0</v>
      </c>
      <c r="AE154" s="418">
        <f>IFERROR(AD154/AC154,0)</f>
        <v>0</v>
      </c>
    </row>
    <row r="155" spans="1:32" s="59" customFormat="1" ht="27.75" customHeight="1" x14ac:dyDescent="0.2">
      <c r="A155" s="152"/>
      <c r="B155" s="152"/>
      <c r="C155" s="152"/>
      <c r="D155" s="84"/>
      <c r="E155" s="85"/>
      <c r="F155" s="85"/>
      <c r="G155" s="355" t="s">
        <v>53</v>
      </c>
      <c r="H155" s="101"/>
      <c r="I155" s="176"/>
      <c r="J155" s="308"/>
      <c r="K155" s="221"/>
      <c r="L155" s="85"/>
      <c r="M155" s="355"/>
      <c r="N155" s="247"/>
      <c r="O155" s="186"/>
      <c r="P155" s="87"/>
      <c r="Q155"/>
      <c r="R155" s="412"/>
      <c r="S155" s="404"/>
      <c r="T155" s="404"/>
      <c r="U155" s="404"/>
      <c r="V155" s="418"/>
      <c r="W155" s="414"/>
      <c r="X155" s="404"/>
      <c r="Y155" s="404"/>
      <c r="Z155" s="404"/>
      <c r="AA155" s="418"/>
      <c r="AB155" s="405"/>
      <c r="AC155" s="404"/>
      <c r="AD155" s="404"/>
      <c r="AE155" s="418"/>
      <c r="AF155"/>
    </row>
    <row r="156" spans="1:32" ht="3.75" customHeight="1" thickBot="1" x14ac:dyDescent="0.25">
      <c r="A156" s="149"/>
      <c r="B156" s="149"/>
      <c r="C156" s="149"/>
      <c r="D156" s="45"/>
      <c r="E156" s="46"/>
      <c r="F156" s="46"/>
      <c r="G156" s="47"/>
      <c r="H156" s="92"/>
      <c r="I156" s="174"/>
      <c r="J156" s="310"/>
      <c r="K156" s="222"/>
      <c r="L156" s="72"/>
      <c r="M156" s="72"/>
      <c r="N156" s="248"/>
      <c r="O156" s="187"/>
      <c r="P156" s="50"/>
      <c r="R156" s="413"/>
      <c r="S156" s="410"/>
      <c r="T156" s="410"/>
      <c r="U156" s="410"/>
      <c r="V156" s="421"/>
      <c r="W156" s="417"/>
      <c r="X156" s="410"/>
      <c r="Y156" s="410"/>
      <c r="Z156" s="410"/>
      <c r="AA156" s="421"/>
      <c r="AB156" s="411"/>
      <c r="AC156" s="410"/>
      <c r="AD156" s="410"/>
      <c r="AE156" s="421"/>
    </row>
    <row r="157" spans="1:32" s="59" customFormat="1" ht="3.95" customHeight="1" x14ac:dyDescent="0.2">
      <c r="A157" s="152"/>
      <c r="B157" s="152"/>
      <c r="C157" s="152"/>
      <c r="D157" s="60"/>
      <c r="E157" s="61"/>
      <c r="F157" s="61"/>
      <c r="G157" s="62"/>
      <c r="H157" s="132"/>
      <c r="I157" s="114"/>
      <c r="J157" s="319"/>
      <c r="K157" s="63"/>
      <c r="L157" s="64"/>
      <c r="M157" s="64"/>
      <c r="N157" s="249"/>
      <c r="O157" s="188"/>
      <c r="P157" s="65"/>
      <c r="Q157"/>
      <c r="R157" s="412"/>
      <c r="S157" s="404"/>
      <c r="T157" s="404"/>
      <c r="U157" s="404"/>
      <c r="V157" s="418"/>
      <c r="W157" s="414"/>
      <c r="X157" s="404"/>
      <c r="Y157" s="404"/>
      <c r="Z157" s="404"/>
      <c r="AA157" s="418"/>
      <c r="AB157" s="405"/>
      <c r="AC157" s="404"/>
      <c r="AD157" s="404"/>
      <c r="AE157" s="418"/>
      <c r="AF157"/>
    </row>
    <row r="158" spans="1:32" x14ac:dyDescent="0.2">
      <c r="A158" s="149"/>
      <c r="B158" s="149"/>
      <c r="C158" s="149"/>
      <c r="D158" s="11"/>
      <c r="E158" s="32" t="s">
        <v>52</v>
      </c>
      <c r="F158" s="13"/>
      <c r="G158" s="14"/>
      <c r="H158" s="82"/>
      <c r="I158" s="51" t="s">
        <v>99</v>
      </c>
      <c r="J158" s="320"/>
      <c r="K158" s="331"/>
      <c r="L158" s="332"/>
      <c r="M158" s="333"/>
      <c r="N158" s="194"/>
      <c r="O158" s="209"/>
      <c r="P158" s="15"/>
      <c r="R158" s="412"/>
      <c r="S158" s="404"/>
      <c r="T158" s="404"/>
      <c r="U158" s="404"/>
      <c r="V158" s="418"/>
      <c r="W158" s="414"/>
      <c r="X158" s="404"/>
      <c r="Y158" s="404"/>
      <c r="Z158" s="404"/>
      <c r="AA158" s="418"/>
      <c r="AB158" s="405"/>
      <c r="AC158" s="404"/>
      <c r="AD158" s="404"/>
      <c r="AE158" s="418"/>
    </row>
    <row r="159" spans="1:32" s="56" customFormat="1" ht="12.75" customHeight="1" x14ac:dyDescent="0.2">
      <c r="A159" s="151"/>
      <c r="B159" s="151"/>
      <c r="C159" s="151"/>
      <c r="D159" s="52"/>
      <c r="E159" s="41"/>
      <c r="F159" s="476" t="s">
        <v>97</v>
      </c>
      <c r="G159" s="476"/>
      <c r="H159" s="133"/>
      <c r="I159" s="53"/>
      <c r="J159" s="321"/>
      <c r="K159" s="481"/>
      <c r="L159" s="482"/>
      <c r="M159" s="483"/>
      <c r="N159" s="225"/>
      <c r="O159" s="189"/>
      <c r="P159" s="55"/>
      <c r="Q159"/>
      <c r="R159" s="412"/>
      <c r="S159" s="404"/>
      <c r="T159" s="404"/>
      <c r="U159" s="404"/>
      <c r="V159" s="418"/>
      <c r="W159" s="414"/>
      <c r="X159" s="404"/>
      <c r="Y159" s="404"/>
      <c r="Z159" s="404"/>
      <c r="AA159" s="418"/>
      <c r="AB159" s="405"/>
      <c r="AC159" s="404"/>
      <c r="AD159" s="404"/>
      <c r="AE159" s="418"/>
      <c r="AF159"/>
    </row>
    <row r="160" spans="1:32" ht="3.95" customHeight="1" x14ac:dyDescent="0.2">
      <c r="A160" s="149"/>
      <c r="B160" s="149"/>
      <c r="C160" s="149"/>
      <c r="D160" s="11"/>
      <c r="E160" s="32"/>
      <c r="F160" s="13"/>
      <c r="G160" s="14"/>
      <c r="H160" s="82"/>
      <c r="I160" s="42"/>
      <c r="J160" s="320"/>
      <c r="K160" s="331"/>
      <c r="L160" s="332"/>
      <c r="M160" s="333"/>
      <c r="N160" s="194"/>
      <c r="O160" s="209"/>
      <c r="P160" s="15"/>
      <c r="R160" s="412"/>
      <c r="S160" s="404"/>
      <c r="T160" s="404"/>
      <c r="U160" s="404"/>
      <c r="V160" s="418"/>
      <c r="W160" s="414"/>
      <c r="X160" s="404"/>
      <c r="Y160" s="404"/>
      <c r="Z160" s="404"/>
      <c r="AA160" s="418"/>
      <c r="AB160" s="405"/>
      <c r="AC160" s="404"/>
      <c r="AD160" s="404"/>
      <c r="AE160" s="418"/>
    </row>
    <row r="161" spans="1:32" ht="15.95" customHeight="1" x14ac:dyDescent="0.2">
      <c r="A161" s="155" t="b">
        <f>IF(I161="",FALSE,TRUE)</f>
        <v>0</v>
      </c>
      <c r="B161" s="149" t="b">
        <f>A161</f>
        <v>0</v>
      </c>
      <c r="C161" s="149"/>
      <c r="D161" s="11"/>
      <c r="E161" s="13"/>
      <c r="F161" s="129" t="s">
        <v>98</v>
      </c>
      <c r="G161" s="14"/>
      <c r="H161" s="82"/>
      <c r="I161" s="356"/>
      <c r="J161" s="322"/>
      <c r="K161" s="484"/>
      <c r="L161" s="471"/>
      <c r="M161" s="472"/>
      <c r="N161" s="226">
        <f>$I161*$G162</f>
        <v>0</v>
      </c>
      <c r="O161" s="95" t="str">
        <f>IF(A161=FALSE,"",N161)</f>
        <v/>
      </c>
      <c r="P161" s="15"/>
      <c r="R161" s="412">
        <f>'OpenSites &amp; VGM Cost Estimator'!$IN52*'OpenSites &amp; VGM Cost Estimator'!$A152</f>
        <v>0</v>
      </c>
      <c r="S161" s="404">
        <f>R161*$I$4</f>
        <v>0</v>
      </c>
      <c r="T161" s="404">
        <f>N161*$A161</f>
        <v>0</v>
      </c>
      <c r="U161" s="404">
        <f>T161-S161</f>
        <v>0</v>
      </c>
      <c r="V161" s="418">
        <f>IFERROR(U161/T161,0)</f>
        <v>0</v>
      </c>
      <c r="W161" s="414"/>
      <c r="X161" s="404"/>
      <c r="Y161" s="404"/>
      <c r="Z161" s="404"/>
      <c r="AA161" s="418"/>
      <c r="AB161" s="405">
        <f>SUM(S161,X161)</f>
        <v>0</v>
      </c>
      <c r="AC161" s="404">
        <f>SUM(T161,Y161)</f>
        <v>0</v>
      </c>
      <c r="AD161" s="404">
        <f>AC161-AB161</f>
        <v>0</v>
      </c>
      <c r="AE161" s="418">
        <f>IFERROR(AD161/AC161,0)</f>
        <v>0</v>
      </c>
    </row>
    <row r="162" spans="1:32" s="59" customFormat="1" ht="15.95" customHeight="1" x14ac:dyDescent="0.2">
      <c r="A162" s="152" t="b">
        <f>A161</f>
        <v>0</v>
      </c>
      <c r="B162" s="152" t="b">
        <f>B161</f>
        <v>0</v>
      </c>
      <c r="C162" s="152"/>
      <c r="D162" s="57"/>
      <c r="E162" s="85"/>
      <c r="F162" s="85"/>
      <c r="G162" s="130">
        <v>75</v>
      </c>
      <c r="H162" s="134"/>
      <c r="I162" s="101"/>
      <c r="J162" s="323"/>
      <c r="K162" s="334"/>
      <c r="L162" s="468"/>
      <c r="M162" s="469"/>
      <c r="N162" s="227"/>
      <c r="O162" s="186"/>
      <c r="P162" s="58"/>
      <c r="Q162"/>
      <c r="R162" s="412"/>
      <c r="S162" s="404"/>
      <c r="T162" s="404"/>
      <c r="U162" s="404"/>
      <c r="V162" s="418"/>
      <c r="W162" s="414"/>
      <c r="X162" s="404"/>
      <c r="Y162" s="404"/>
      <c r="Z162" s="404"/>
      <c r="AA162" s="418"/>
      <c r="AB162" s="405"/>
      <c r="AC162" s="404"/>
      <c r="AD162" s="404"/>
      <c r="AE162" s="418"/>
      <c r="AF162"/>
    </row>
    <row r="163" spans="1:32" ht="15.95" customHeight="1" x14ac:dyDescent="0.2">
      <c r="A163" s="155" t="b">
        <f>IF(I163="",FALSE,TRUE)</f>
        <v>0</v>
      </c>
      <c r="B163" s="149" t="b">
        <f>A163</f>
        <v>0</v>
      </c>
      <c r="C163" s="149"/>
      <c r="D163" s="11"/>
      <c r="E163" s="13"/>
      <c r="F163" s="129" t="s">
        <v>100</v>
      </c>
      <c r="G163" s="14"/>
      <c r="H163" s="82"/>
      <c r="I163" s="356"/>
      <c r="J163" s="322"/>
      <c r="K163" s="470"/>
      <c r="L163" s="471"/>
      <c r="M163" s="472"/>
      <c r="N163" s="226">
        <f>$I163*$G164</f>
        <v>0</v>
      </c>
      <c r="O163" s="95" t="str">
        <f>IF(A163=FALSE,"",N163)</f>
        <v/>
      </c>
      <c r="P163" s="15"/>
      <c r="R163" s="412">
        <f>'OpenSites &amp; VGM Cost Estimator'!$IN54*'OpenSites &amp; VGM Cost Estimator'!$A154</f>
        <v>0</v>
      </c>
      <c r="S163" s="404">
        <f>R163*$I$4</f>
        <v>0</v>
      </c>
      <c r="T163" s="404">
        <f>N163*$A163</f>
        <v>0</v>
      </c>
      <c r="U163" s="404">
        <f>T163-S163</f>
        <v>0</v>
      </c>
      <c r="V163" s="418">
        <f>IFERROR(U163/T163,0)</f>
        <v>0</v>
      </c>
      <c r="W163" s="414"/>
      <c r="X163" s="404"/>
      <c r="Y163" s="404"/>
      <c r="Z163" s="404"/>
      <c r="AA163" s="418"/>
      <c r="AB163" s="405">
        <f>SUM(S163,X163)</f>
        <v>0</v>
      </c>
      <c r="AC163" s="404">
        <f>SUM(T163,Y163)</f>
        <v>0</v>
      </c>
      <c r="AD163" s="404">
        <f>AC163-AB163</f>
        <v>0</v>
      </c>
      <c r="AE163" s="418">
        <f>IFERROR(AD163/AC163,0)</f>
        <v>0</v>
      </c>
    </row>
    <row r="164" spans="1:32" s="59" customFormat="1" ht="15.95" customHeight="1" x14ac:dyDescent="0.2">
      <c r="A164" s="152" t="b">
        <f>A163</f>
        <v>0</v>
      </c>
      <c r="B164" s="152" t="b">
        <f>B163</f>
        <v>0</v>
      </c>
      <c r="C164" s="152"/>
      <c r="D164" s="57"/>
      <c r="E164" s="85"/>
      <c r="F164" s="85"/>
      <c r="G164" s="130">
        <v>75</v>
      </c>
      <c r="H164" s="134"/>
      <c r="I164" s="101"/>
      <c r="J164" s="323"/>
      <c r="K164" s="334"/>
      <c r="L164" s="468"/>
      <c r="M164" s="469"/>
      <c r="N164" s="227"/>
      <c r="O164" s="186"/>
      <c r="P164" s="58"/>
      <c r="Q164"/>
      <c r="R164" s="412"/>
      <c r="S164" s="404"/>
      <c r="T164" s="404"/>
      <c r="U164" s="404"/>
      <c r="V164" s="418"/>
      <c r="W164" s="414"/>
      <c r="X164" s="404"/>
      <c r="Y164" s="404"/>
      <c r="Z164" s="404"/>
      <c r="AA164" s="418"/>
      <c r="AB164" s="405"/>
      <c r="AC164" s="404"/>
      <c r="AD164" s="404"/>
      <c r="AE164" s="418"/>
      <c r="AF164"/>
    </row>
    <row r="165" spans="1:32" ht="15.95" customHeight="1" x14ac:dyDescent="0.2">
      <c r="A165" s="155" t="b">
        <f>IF(I165="",FALSE,TRUE)</f>
        <v>0</v>
      </c>
      <c r="B165" s="149" t="b">
        <f>A165</f>
        <v>0</v>
      </c>
      <c r="C165" s="149"/>
      <c r="D165" s="11"/>
      <c r="E165" s="13"/>
      <c r="F165" s="129" t="s">
        <v>101</v>
      </c>
      <c r="G165" s="14"/>
      <c r="H165" s="82"/>
      <c r="I165" s="356"/>
      <c r="J165" s="322"/>
      <c r="K165" s="470"/>
      <c r="L165" s="471"/>
      <c r="M165" s="472"/>
      <c r="N165" s="226">
        <f>$I165*$G166</f>
        <v>0</v>
      </c>
      <c r="O165" s="95" t="str">
        <f>IF(A165=FALSE,"",N165)</f>
        <v/>
      </c>
      <c r="P165" s="15"/>
      <c r="R165" s="412">
        <f>'OpenSites &amp; VGM Cost Estimator'!$IN56*'OpenSites &amp; VGM Cost Estimator'!$A156</f>
        <v>0</v>
      </c>
      <c r="S165" s="404">
        <f>R165*$I$4</f>
        <v>0</v>
      </c>
      <c r="T165" s="404">
        <f>N165*$A165</f>
        <v>0</v>
      </c>
      <c r="U165" s="404">
        <f>T165-S165</f>
        <v>0</v>
      </c>
      <c r="V165" s="418">
        <f>IFERROR(U165/T165,0)</f>
        <v>0</v>
      </c>
      <c r="W165" s="414"/>
      <c r="X165" s="404"/>
      <c r="Y165" s="404"/>
      <c r="Z165" s="404"/>
      <c r="AA165" s="418"/>
      <c r="AB165" s="405">
        <f>SUM(S165,X165)</f>
        <v>0</v>
      </c>
      <c r="AC165" s="404">
        <f>SUM(T165,Y165)</f>
        <v>0</v>
      </c>
      <c r="AD165" s="404">
        <f>AC165-AB165</f>
        <v>0</v>
      </c>
      <c r="AE165" s="418">
        <f>IFERROR(AD165/AC165,0)</f>
        <v>0</v>
      </c>
    </row>
    <row r="166" spans="1:32" s="59" customFormat="1" ht="15.95" customHeight="1" x14ac:dyDescent="0.2">
      <c r="A166" s="152" t="b">
        <f>A165</f>
        <v>0</v>
      </c>
      <c r="B166" s="152" t="b">
        <f>B165</f>
        <v>0</v>
      </c>
      <c r="C166" s="152"/>
      <c r="D166" s="57"/>
      <c r="E166" s="85"/>
      <c r="F166" s="85"/>
      <c r="G166" s="130">
        <v>100</v>
      </c>
      <c r="H166" s="134"/>
      <c r="I166" s="101"/>
      <c r="J166" s="323"/>
      <c r="K166" s="334"/>
      <c r="L166" s="468"/>
      <c r="M166" s="469"/>
      <c r="N166" s="227"/>
      <c r="O166" s="186"/>
      <c r="P166" s="58"/>
      <c r="Q166"/>
      <c r="R166" s="412"/>
      <c r="S166" s="404"/>
      <c r="T166" s="404"/>
      <c r="U166" s="404"/>
      <c r="V166" s="418"/>
      <c r="W166" s="414"/>
      <c r="X166" s="404"/>
      <c r="Y166" s="404"/>
      <c r="Z166" s="404"/>
      <c r="AA166" s="418"/>
      <c r="AB166" s="405"/>
      <c r="AC166" s="404"/>
      <c r="AD166" s="404"/>
      <c r="AE166" s="418"/>
      <c r="AF166"/>
    </row>
    <row r="167" spans="1:32" ht="15.95" customHeight="1" x14ac:dyDescent="0.2">
      <c r="A167" s="155" t="b">
        <f>IF(I167="",FALSE,TRUE)</f>
        <v>0</v>
      </c>
      <c r="B167" s="149" t="b">
        <f>A167</f>
        <v>0</v>
      </c>
      <c r="C167" s="149"/>
      <c r="D167" s="11"/>
      <c r="E167" s="13"/>
      <c r="F167" s="129" t="s">
        <v>102</v>
      </c>
      <c r="G167" s="14"/>
      <c r="H167" s="82"/>
      <c r="I167" s="356"/>
      <c r="J167" s="322"/>
      <c r="K167" s="470"/>
      <c r="L167" s="471"/>
      <c r="M167" s="472"/>
      <c r="N167" s="226">
        <f>$I167*$G168</f>
        <v>0</v>
      </c>
      <c r="O167" s="95" t="str">
        <f>IF(A167=FALSE,"",N167)</f>
        <v/>
      </c>
      <c r="P167" s="15"/>
      <c r="R167" s="412">
        <f>'OpenSites &amp; VGM Cost Estimator'!$IN58*'OpenSites &amp; VGM Cost Estimator'!$A158</f>
        <v>0</v>
      </c>
      <c r="S167" s="404">
        <f>R167*$I$4</f>
        <v>0</v>
      </c>
      <c r="T167" s="404">
        <f>N167*$A167</f>
        <v>0</v>
      </c>
      <c r="U167" s="404">
        <f>T167-S167</f>
        <v>0</v>
      </c>
      <c r="V167" s="418">
        <f>IFERROR(U167/T167,0)</f>
        <v>0</v>
      </c>
      <c r="W167" s="414"/>
      <c r="X167" s="404"/>
      <c r="Y167" s="404"/>
      <c r="Z167" s="404"/>
      <c r="AA167" s="418"/>
      <c r="AB167" s="405">
        <f>SUM(S167,X167)</f>
        <v>0</v>
      </c>
      <c r="AC167" s="404">
        <f>SUM(T167,Y167)</f>
        <v>0</v>
      </c>
      <c r="AD167" s="404">
        <f>AC167-AB167</f>
        <v>0</v>
      </c>
      <c r="AE167" s="418">
        <f>IFERROR(AD167/AC167,0)</f>
        <v>0</v>
      </c>
    </row>
    <row r="168" spans="1:32" s="59" customFormat="1" ht="15.95" customHeight="1" x14ac:dyDescent="0.2">
      <c r="A168" s="152" t="b">
        <f>A167</f>
        <v>0</v>
      </c>
      <c r="B168" s="152" t="b">
        <f>B167</f>
        <v>0</v>
      </c>
      <c r="C168" s="152"/>
      <c r="D168" s="57"/>
      <c r="E168" s="85"/>
      <c r="F168" s="85"/>
      <c r="G168" s="130">
        <v>100</v>
      </c>
      <c r="H168" s="134"/>
      <c r="I168" s="101"/>
      <c r="J168" s="323"/>
      <c r="K168" s="334"/>
      <c r="L168" s="468"/>
      <c r="M168" s="469"/>
      <c r="N168" s="227"/>
      <c r="O168" s="186"/>
      <c r="P168" s="58"/>
      <c r="Q168"/>
      <c r="R168" s="412"/>
      <c r="S168" s="404"/>
      <c r="T168" s="404"/>
      <c r="U168" s="404"/>
      <c r="V168" s="418"/>
      <c r="W168" s="414"/>
      <c r="X168" s="404"/>
      <c r="Y168" s="404"/>
      <c r="Z168" s="404"/>
      <c r="AA168" s="418"/>
      <c r="AB168" s="405"/>
      <c r="AC168" s="404"/>
      <c r="AD168" s="404"/>
      <c r="AE168" s="418"/>
      <c r="AF168"/>
    </row>
    <row r="169" spans="1:32" ht="15.95" customHeight="1" x14ac:dyDescent="0.2">
      <c r="A169" s="149" t="b">
        <v>0</v>
      </c>
      <c r="B169" s="149" t="b">
        <f>A169</f>
        <v>0</v>
      </c>
      <c r="C169" s="149"/>
      <c r="D169" s="11"/>
      <c r="E169" s="13"/>
      <c r="F169" s="129" t="s">
        <v>116</v>
      </c>
      <c r="G169" s="14"/>
      <c r="H169" s="82"/>
      <c r="I169" s="131" t="s">
        <v>51</v>
      </c>
      <c r="J169" s="322"/>
      <c r="K169" s="473" t="s">
        <v>118</v>
      </c>
      <c r="L169" s="474"/>
      <c r="M169" s="475"/>
      <c r="N169" s="226">
        <v>75</v>
      </c>
      <c r="O169" s="95" t="str">
        <f>IF(A169=FALSE,"",N169)</f>
        <v/>
      </c>
      <c r="P169" s="15"/>
      <c r="R169" s="412">
        <f>'OpenSites &amp; VGM Cost Estimator'!$IN60*'OpenSites &amp; VGM Cost Estimator'!$A160</f>
        <v>0</v>
      </c>
      <c r="S169" s="404">
        <f>R169*$I$4</f>
        <v>0</v>
      </c>
      <c r="T169" s="404">
        <f>N169*$A169</f>
        <v>0</v>
      </c>
      <c r="U169" s="404">
        <f>T169-S169</f>
        <v>0</v>
      </c>
      <c r="V169" s="418">
        <f>IFERROR(U169/T169,0)</f>
        <v>0</v>
      </c>
      <c r="W169" s="414"/>
      <c r="X169" s="404"/>
      <c r="Y169" s="404"/>
      <c r="Z169" s="404"/>
      <c r="AA169" s="418"/>
      <c r="AB169" s="405">
        <f>SUM(S169,X169)</f>
        <v>0</v>
      </c>
      <c r="AC169" s="404">
        <f>SUM(T169,Y169)</f>
        <v>0</v>
      </c>
      <c r="AD169" s="404">
        <f>AC169-AB169</f>
        <v>0</v>
      </c>
      <c r="AE169" s="418">
        <f>IFERROR(AD169/AC169,0)</f>
        <v>0</v>
      </c>
    </row>
    <row r="170" spans="1:32" s="59" customFormat="1" ht="15.95" customHeight="1" x14ac:dyDescent="0.2">
      <c r="A170" s="152" t="b">
        <f>A169</f>
        <v>0</v>
      </c>
      <c r="B170" s="152" t="b">
        <f>B169</f>
        <v>0</v>
      </c>
      <c r="C170" s="152"/>
      <c r="D170" s="57"/>
      <c r="E170" s="85"/>
      <c r="F170" s="85"/>
      <c r="G170" s="130" t="s">
        <v>117</v>
      </c>
      <c r="H170" s="134"/>
      <c r="I170" s="101"/>
      <c r="J170" s="323"/>
      <c r="K170" s="473"/>
      <c r="L170" s="474"/>
      <c r="M170" s="475"/>
      <c r="N170" s="227"/>
      <c r="O170" s="186"/>
      <c r="P170" s="58"/>
      <c r="Q170"/>
      <c r="R170" s="412"/>
      <c r="S170" s="404"/>
      <c r="T170" s="404"/>
      <c r="U170" s="404"/>
      <c r="V170" s="418"/>
      <c r="W170" s="414"/>
      <c r="X170" s="404"/>
      <c r="Y170" s="404"/>
      <c r="Z170" s="404"/>
      <c r="AA170" s="418"/>
      <c r="AB170" s="405"/>
      <c r="AC170" s="404"/>
      <c r="AD170" s="404"/>
      <c r="AE170" s="418"/>
      <c r="AF170"/>
    </row>
    <row r="171" spans="1:32" ht="3.75" customHeight="1" thickBot="1" x14ac:dyDescent="0.25">
      <c r="A171" s="149"/>
      <c r="B171" s="149"/>
      <c r="C171" s="149"/>
      <c r="D171" s="45"/>
      <c r="E171" s="46"/>
      <c r="F171" s="46"/>
      <c r="G171" s="47"/>
      <c r="H171" s="88"/>
      <c r="I171" s="113"/>
      <c r="J171" s="324"/>
      <c r="K171" s="71"/>
      <c r="L171" s="72"/>
      <c r="M171" s="88"/>
      <c r="N171" s="197"/>
      <c r="O171" s="187"/>
      <c r="P171" s="50"/>
      <c r="R171" s="413"/>
      <c r="S171" s="410"/>
      <c r="T171" s="410"/>
      <c r="U171" s="410"/>
      <c r="V171" s="421"/>
      <c r="W171" s="417"/>
      <c r="X171" s="410"/>
      <c r="Y171" s="410"/>
      <c r="Z171" s="410"/>
      <c r="AA171" s="421"/>
      <c r="AB171" s="411"/>
      <c r="AC171" s="410"/>
      <c r="AD171" s="410"/>
      <c r="AE171" s="421"/>
    </row>
    <row r="172" spans="1:32" s="59" customFormat="1" ht="3.95" customHeight="1" x14ac:dyDescent="0.2">
      <c r="A172" s="152"/>
      <c r="B172" s="152"/>
      <c r="C172" s="152"/>
      <c r="D172" s="60"/>
      <c r="E172" s="61"/>
      <c r="F172" s="61"/>
      <c r="G172" s="62"/>
      <c r="H172" s="132"/>
      <c r="I172" s="114"/>
      <c r="J172" s="319"/>
      <c r="K172" s="63"/>
      <c r="L172" s="64"/>
      <c r="M172" s="132"/>
      <c r="N172" s="224"/>
      <c r="O172" s="188"/>
      <c r="P172" s="65"/>
      <c r="Q172"/>
      <c r="R172" s="412"/>
      <c r="S172" s="404"/>
      <c r="T172" s="404"/>
      <c r="U172" s="404"/>
      <c r="V172" s="418"/>
      <c r="W172" s="414"/>
      <c r="X172" s="404"/>
      <c r="Y172" s="404"/>
      <c r="Z172" s="404"/>
      <c r="AA172" s="418"/>
      <c r="AB172" s="405"/>
      <c r="AC172" s="404"/>
      <c r="AD172" s="404"/>
      <c r="AE172" s="418"/>
      <c r="AF172"/>
    </row>
    <row r="173" spans="1:32" x14ac:dyDescent="0.2">
      <c r="A173" s="149"/>
      <c r="B173" s="149"/>
      <c r="C173" s="149"/>
      <c r="D173" s="11"/>
      <c r="E173" s="115" t="s">
        <v>241</v>
      </c>
      <c r="F173" s="115"/>
      <c r="G173" s="116"/>
      <c r="H173" s="135"/>
      <c r="I173" s="161"/>
      <c r="J173" s="325"/>
      <c r="K173" s="229"/>
      <c r="L173" s="117"/>
      <c r="M173" s="230"/>
      <c r="N173" s="280"/>
      <c r="O173" s="199"/>
      <c r="P173" s="118"/>
      <c r="R173" s="412">
        <f>'OpenSites &amp; VGM Cost Estimator'!I165</f>
        <v>0</v>
      </c>
      <c r="S173" s="404">
        <f>R173*$I$4</f>
        <v>0</v>
      </c>
      <c r="T173" s="404">
        <f>I173</f>
        <v>0</v>
      </c>
      <c r="U173" s="404">
        <f>T173-S173</f>
        <v>0</v>
      </c>
      <c r="V173" s="418">
        <f>IFERROR(U173/T173,0)</f>
        <v>0</v>
      </c>
      <c r="W173" s="414">
        <f>'OpenSites &amp; VGM Cost Estimator'!N165</f>
        <v>0</v>
      </c>
      <c r="X173" s="404">
        <f>W173*$I$4</f>
        <v>0</v>
      </c>
      <c r="Y173" s="404">
        <f>N173</f>
        <v>0</v>
      </c>
      <c r="Z173" s="404">
        <f>Y173-X173</f>
        <v>0</v>
      </c>
      <c r="AA173" s="418">
        <f>IFERROR(Z173/Y173,0)</f>
        <v>0</v>
      </c>
      <c r="AB173" s="405">
        <f>SUM(S173,X173)</f>
        <v>0</v>
      </c>
      <c r="AC173" s="404">
        <f>SUM(T173,Y173)</f>
        <v>0</v>
      </c>
      <c r="AD173" s="404">
        <f>AC173-AB173</f>
        <v>0</v>
      </c>
      <c r="AE173" s="418">
        <f>IFERROR(AD173/AC173,0)</f>
        <v>0</v>
      </c>
    </row>
    <row r="174" spans="1:32" s="56" customFormat="1" ht="12.75" customHeight="1" x14ac:dyDescent="0.2">
      <c r="A174" s="151"/>
      <c r="B174" s="151"/>
      <c r="C174" s="151"/>
      <c r="D174" s="52"/>
      <c r="E174" s="119"/>
      <c r="F174" s="506" t="s">
        <v>239</v>
      </c>
      <c r="G174" s="506"/>
      <c r="H174" s="136"/>
      <c r="I174" s="161">
        <f t="array" ref="I174">SUM(IFERROR(VALUE(I26:I126),0)*A26:A126)+SUM(IFERROR(VALUE(I132:I156),0)*A132:A156)</f>
        <v>0</v>
      </c>
      <c r="J174" s="326"/>
      <c r="K174" s="231"/>
      <c r="L174" s="120"/>
      <c r="M174" s="455" t="s">
        <v>238</v>
      </c>
      <c r="N174" s="280">
        <f t="array" ref="N174">SUM(IFERROR(VALUE(N26:N126),0)*B26:B126)+SUM(IFERROR(VALUE(N132:N171),0)*B132:B171)</f>
        <v>0</v>
      </c>
      <c r="O174" s="199">
        <f>SUM(O26:O126,O132:O171)</f>
        <v>0</v>
      </c>
      <c r="P174" s="121"/>
      <c r="Q174"/>
      <c r="R174" s="412"/>
      <c r="S174" s="404"/>
      <c r="T174" s="404"/>
      <c r="U174" s="404"/>
      <c r="V174" s="418"/>
      <c r="W174" s="414"/>
      <c r="X174" s="404"/>
      <c r="Y174" s="404"/>
      <c r="Z174" s="404"/>
      <c r="AA174" s="418"/>
      <c r="AB174" s="405"/>
      <c r="AC174" s="404"/>
      <c r="AD174" s="404"/>
      <c r="AE174" s="418"/>
      <c r="AF174"/>
    </row>
    <row r="175" spans="1:32" ht="3.95" customHeight="1" thickBot="1" x14ac:dyDescent="0.25">
      <c r="A175" s="149"/>
      <c r="B175" s="149"/>
      <c r="C175" s="149"/>
      <c r="D175" s="45"/>
      <c r="E175" s="46"/>
      <c r="F175" s="46"/>
      <c r="G175" s="47"/>
      <c r="H175" s="83"/>
      <c r="I175" s="97"/>
      <c r="J175" s="327"/>
      <c r="K175" s="233"/>
      <c r="L175" s="49"/>
      <c r="M175" s="234"/>
      <c r="N175" s="228"/>
      <c r="O175" s="49"/>
      <c r="P175" s="50"/>
      <c r="R175" s="413"/>
      <c r="S175" s="410"/>
      <c r="T175" s="410"/>
      <c r="U175" s="410"/>
      <c r="V175" s="421"/>
      <c r="W175" s="417"/>
      <c r="X175" s="410"/>
      <c r="Y175" s="410"/>
      <c r="Z175" s="410"/>
      <c r="AA175" s="421"/>
      <c r="AB175" s="411"/>
      <c r="AC175" s="410"/>
      <c r="AD175" s="410"/>
      <c r="AE175" s="421"/>
    </row>
    <row r="176" spans="1:32" s="13" customFormat="1" ht="3.95" customHeight="1" x14ac:dyDescent="0.2">
      <c r="A176" s="252"/>
      <c r="B176" s="252"/>
      <c r="C176" s="252"/>
      <c r="D176" s="11"/>
      <c r="G176" s="14"/>
      <c r="H176" s="89"/>
      <c r="I176" s="30"/>
      <c r="J176" s="320"/>
      <c r="K176" s="70"/>
      <c r="L176" s="94"/>
      <c r="M176" s="82"/>
      <c r="N176" s="194"/>
      <c r="O176" s="94"/>
      <c r="P176" s="15"/>
      <c r="Q176"/>
      <c r="R176" s="412"/>
      <c r="S176" s="404"/>
      <c r="T176" s="404"/>
      <c r="U176" s="404"/>
      <c r="V176" s="418"/>
      <c r="W176" s="414"/>
      <c r="X176" s="404"/>
      <c r="Y176" s="404"/>
      <c r="Z176" s="404"/>
      <c r="AA176" s="418"/>
      <c r="AB176" s="405"/>
      <c r="AC176" s="404"/>
      <c r="AD176" s="404"/>
      <c r="AE176" s="418"/>
      <c r="AF176"/>
    </row>
    <row r="177" spans="1:32" s="35" customFormat="1" x14ac:dyDescent="0.2">
      <c r="A177" s="150"/>
      <c r="B177" s="150"/>
      <c r="C177" s="150"/>
      <c r="D177" s="31"/>
      <c r="E177" s="32" t="s">
        <v>47</v>
      </c>
      <c r="F177" s="32"/>
      <c r="G177" s="33"/>
      <c r="I177" s="465" t="s">
        <v>48</v>
      </c>
      <c r="J177" s="328"/>
      <c r="K177" s="357"/>
      <c r="L177" s="358"/>
      <c r="M177" s="359"/>
      <c r="N177" s="195"/>
      <c r="O177" s="209"/>
      <c r="P177" s="34"/>
      <c r="Q177"/>
      <c r="R177" s="412"/>
      <c r="S177" s="404"/>
      <c r="T177" s="404"/>
      <c r="U177" s="404"/>
      <c r="V177" s="418"/>
      <c r="W177" s="414"/>
      <c r="X177" s="404"/>
      <c r="Y177" s="404"/>
      <c r="Z177" s="404"/>
      <c r="AA177" s="418"/>
      <c r="AB177" s="405"/>
      <c r="AC177" s="404"/>
      <c r="AD177" s="404"/>
      <c r="AE177" s="418"/>
      <c r="AF177"/>
    </row>
    <row r="178" spans="1:32" s="69" customFormat="1" ht="26.25" customHeight="1" x14ac:dyDescent="0.2">
      <c r="A178" s="156">
        <f t="array" ref="A178">MAX(IF($A$26:$A$156=TRUE,$H$26:$H$156,0))</f>
        <v>0</v>
      </c>
      <c r="B178" s="157"/>
      <c r="C178" s="257"/>
      <c r="D178" s="66"/>
      <c r="E178" s="67"/>
      <c r="F178" s="466" t="s">
        <v>224</v>
      </c>
      <c r="G178" s="466"/>
      <c r="H178" s="467"/>
      <c r="I178" s="465"/>
      <c r="J178" s="329"/>
      <c r="K178" s="360"/>
      <c r="L178" s="361"/>
      <c r="M178" s="362"/>
      <c r="N178" s="196"/>
      <c r="O178" s="67"/>
      <c r="P178" s="68"/>
      <c r="Q178"/>
      <c r="R178" s="412"/>
      <c r="S178" s="404"/>
      <c r="T178" s="404"/>
      <c r="U178" s="404"/>
      <c r="V178" s="418"/>
      <c r="W178" s="414"/>
      <c r="X178" s="404"/>
      <c r="Y178" s="404"/>
      <c r="Z178" s="404"/>
      <c r="AA178" s="418"/>
      <c r="AB178" s="405"/>
      <c r="AC178" s="404"/>
      <c r="AD178" s="404"/>
      <c r="AE178" s="418"/>
      <c r="AF178"/>
    </row>
    <row r="179" spans="1:32" ht="4.5" customHeight="1" x14ac:dyDescent="0.2">
      <c r="A179" s="149"/>
      <c r="B179" s="149"/>
      <c r="C179" s="149"/>
      <c r="D179" s="11"/>
      <c r="E179" s="13"/>
      <c r="F179" s="13"/>
      <c r="G179" s="14"/>
      <c r="H179" s="94"/>
      <c r="I179" s="30"/>
      <c r="J179" s="320"/>
      <c r="K179" s="360"/>
      <c r="L179" s="361"/>
      <c r="M179" s="362"/>
      <c r="N179" s="196"/>
      <c r="O179" s="94"/>
      <c r="P179" s="15"/>
      <c r="R179" s="412"/>
      <c r="S179" s="404"/>
      <c r="T179" s="404"/>
      <c r="U179" s="404"/>
      <c r="V179" s="418"/>
      <c r="W179" s="414"/>
      <c r="X179" s="404"/>
      <c r="Y179" s="404"/>
      <c r="Z179" s="404"/>
      <c r="AA179" s="418"/>
      <c r="AB179" s="405"/>
      <c r="AC179" s="404"/>
      <c r="AD179" s="404"/>
      <c r="AE179" s="418"/>
    </row>
    <row r="180" spans="1:32" s="69" customFormat="1" ht="15.95" customHeight="1" x14ac:dyDescent="0.2">
      <c r="A180" s="158" t="b">
        <f t="shared" ref="A180:A184" si="30">IF($A$178=B180,TRUE,FALSE)</f>
        <v>0</v>
      </c>
      <c r="B180" s="165">
        <v>1</v>
      </c>
      <c r="C180" s="165"/>
      <c r="D180" s="140"/>
      <c r="E180" s="141"/>
      <c r="F180" s="348" t="s">
        <v>219</v>
      </c>
      <c r="G180" s="142"/>
      <c r="H180" s="143"/>
      <c r="I180" s="126">
        <v>54</v>
      </c>
      <c r="J180" s="330"/>
      <c r="K180" s="360"/>
      <c r="L180" s="361"/>
      <c r="M180" s="362"/>
      <c r="N180" s="196"/>
      <c r="O180" s="183" t="str">
        <f>IF(A180=FALSE,"",I180)</f>
        <v/>
      </c>
      <c r="P180" s="144"/>
      <c r="Q180"/>
      <c r="R180" s="412"/>
      <c r="S180" s="404"/>
      <c r="T180" s="404"/>
      <c r="U180" s="404"/>
      <c r="V180" s="418"/>
      <c r="W180" s="414"/>
      <c r="X180" s="404"/>
      <c r="Y180" s="404"/>
      <c r="Z180" s="404"/>
      <c r="AA180" s="418"/>
      <c r="AB180" s="405"/>
      <c r="AC180" s="404"/>
      <c r="AD180" s="404"/>
      <c r="AE180" s="418"/>
      <c r="AF180"/>
    </row>
    <row r="181" spans="1:32" s="69" customFormat="1" ht="15.95" customHeight="1" x14ac:dyDescent="0.2">
      <c r="A181" s="158" t="b">
        <f t="shared" si="30"/>
        <v>0</v>
      </c>
      <c r="B181" s="165">
        <v>2</v>
      </c>
      <c r="C181" s="165"/>
      <c r="D181" s="140"/>
      <c r="E181" s="141"/>
      <c r="F181" s="348" t="s">
        <v>220</v>
      </c>
      <c r="G181" s="142"/>
      <c r="H181" s="143"/>
      <c r="I181" s="126">
        <v>75</v>
      </c>
      <c r="J181" s="330"/>
      <c r="K181" s="360"/>
      <c r="L181" s="361"/>
      <c r="M181" s="362"/>
      <c r="N181" s="196"/>
      <c r="O181" s="183" t="str">
        <f>IF(A181=FALSE,"",I181)</f>
        <v/>
      </c>
      <c r="P181" s="144"/>
      <c r="Q181"/>
      <c r="R181" s="412"/>
      <c r="S181" s="404"/>
      <c r="T181" s="404"/>
      <c r="U181" s="404"/>
      <c r="V181" s="418"/>
      <c r="W181" s="414"/>
      <c r="X181" s="404"/>
      <c r="Y181" s="404"/>
      <c r="Z181" s="404"/>
      <c r="AA181" s="418"/>
      <c r="AB181" s="405"/>
      <c r="AC181" s="404"/>
      <c r="AD181" s="404"/>
      <c r="AE181" s="418"/>
      <c r="AF181"/>
    </row>
    <row r="182" spans="1:32" s="69" customFormat="1" ht="15.95" customHeight="1" x14ac:dyDescent="0.2">
      <c r="A182" s="158" t="b">
        <f t="shared" si="30"/>
        <v>0</v>
      </c>
      <c r="B182" s="165">
        <v>3</v>
      </c>
      <c r="C182" s="165"/>
      <c r="D182" s="140"/>
      <c r="E182" s="141"/>
      <c r="F182" s="348" t="s">
        <v>221</v>
      </c>
      <c r="G182" s="142"/>
      <c r="H182" s="143"/>
      <c r="I182" s="126">
        <v>216</v>
      </c>
      <c r="J182" s="330"/>
      <c r="K182" s="360"/>
      <c r="L182" s="361"/>
      <c r="M182" s="362"/>
      <c r="N182" s="196"/>
      <c r="O182" s="183" t="str">
        <f>IF(A182=FALSE,"",I182)</f>
        <v/>
      </c>
      <c r="P182" s="144"/>
      <c r="Q182"/>
      <c r="R182" s="412"/>
      <c r="S182" s="404"/>
      <c r="T182" s="404"/>
      <c r="U182" s="404"/>
      <c r="V182" s="418"/>
      <c r="W182" s="414"/>
      <c r="X182" s="404"/>
      <c r="Y182" s="404"/>
      <c r="Z182" s="404"/>
      <c r="AA182" s="418"/>
      <c r="AB182" s="405"/>
      <c r="AC182" s="404"/>
      <c r="AD182" s="404"/>
      <c r="AE182" s="418"/>
      <c r="AF182"/>
    </row>
    <row r="183" spans="1:32" s="69" customFormat="1" ht="15.95" customHeight="1" x14ac:dyDescent="0.2">
      <c r="A183" s="158" t="b">
        <f t="shared" si="30"/>
        <v>0</v>
      </c>
      <c r="B183" s="165">
        <v>4</v>
      </c>
      <c r="C183" s="165"/>
      <c r="D183" s="140"/>
      <c r="E183" s="141"/>
      <c r="F183" s="348" t="s">
        <v>222</v>
      </c>
      <c r="G183" s="142"/>
      <c r="H183" s="143"/>
      <c r="I183" s="126">
        <v>270</v>
      </c>
      <c r="J183" s="330"/>
      <c r="K183" s="360"/>
      <c r="L183" s="361"/>
      <c r="M183" s="362"/>
      <c r="N183" s="196"/>
      <c r="O183" s="183" t="str">
        <f>IF(A183=FALSE,"",I183)</f>
        <v/>
      </c>
      <c r="P183" s="144"/>
      <c r="Q183"/>
      <c r="R183" s="412"/>
      <c r="S183" s="404"/>
      <c r="T183" s="404"/>
      <c r="U183" s="404"/>
      <c r="V183" s="418"/>
      <c r="W183" s="414"/>
      <c r="X183" s="404"/>
      <c r="Y183" s="404"/>
      <c r="Z183" s="404"/>
      <c r="AA183" s="418"/>
      <c r="AB183" s="405"/>
      <c r="AC183" s="404"/>
      <c r="AD183" s="404"/>
      <c r="AE183" s="418"/>
      <c r="AF183"/>
    </row>
    <row r="184" spans="1:32" s="69" customFormat="1" ht="15.95" customHeight="1" x14ac:dyDescent="0.2">
      <c r="A184" s="158" t="b">
        <f t="shared" si="30"/>
        <v>0</v>
      </c>
      <c r="B184" s="165">
        <v>5</v>
      </c>
      <c r="C184" s="165"/>
      <c r="D184" s="140"/>
      <c r="E184" s="141"/>
      <c r="F184" s="348" t="s">
        <v>223</v>
      </c>
      <c r="G184" s="142"/>
      <c r="H184" s="143"/>
      <c r="I184" s="126">
        <v>324</v>
      </c>
      <c r="J184" s="330"/>
      <c r="K184" s="360"/>
      <c r="L184" s="361"/>
      <c r="M184" s="362"/>
      <c r="N184" s="196"/>
      <c r="O184" s="183" t="str">
        <f>IF(A184=FALSE,"",I184)</f>
        <v/>
      </c>
      <c r="P184" s="144"/>
      <c r="Q184"/>
      <c r="R184" s="412"/>
      <c r="S184" s="404"/>
      <c r="T184" s="404"/>
      <c r="U184" s="404"/>
      <c r="V184" s="418"/>
      <c r="W184" s="414"/>
      <c r="X184" s="404"/>
      <c r="Y184" s="404"/>
      <c r="Z184" s="404"/>
      <c r="AA184" s="418"/>
      <c r="AB184" s="405"/>
      <c r="AC184" s="404"/>
      <c r="AD184" s="404"/>
      <c r="AE184" s="418"/>
      <c r="AF184"/>
    </row>
    <row r="185" spans="1:32" ht="3.95" customHeight="1" thickBot="1" x14ac:dyDescent="0.25">
      <c r="A185" s="149"/>
      <c r="B185" s="149"/>
      <c r="C185" s="149"/>
      <c r="D185" s="45"/>
      <c r="E185" s="46"/>
      <c r="F185" s="46"/>
      <c r="G185" s="47"/>
      <c r="H185" s="72"/>
      <c r="I185" s="92"/>
      <c r="J185" s="92"/>
      <c r="K185" s="71"/>
      <c r="L185" s="72"/>
      <c r="M185" s="88"/>
      <c r="N185" s="197"/>
      <c r="O185" s="72"/>
      <c r="P185" s="50"/>
      <c r="R185" s="413"/>
      <c r="S185" s="410"/>
      <c r="T185" s="410"/>
      <c r="U185" s="410"/>
      <c r="V185" s="421"/>
      <c r="W185" s="417"/>
      <c r="X185" s="410"/>
      <c r="Y185" s="410"/>
      <c r="Z185" s="410"/>
      <c r="AA185" s="421"/>
      <c r="AB185" s="411"/>
      <c r="AC185" s="410"/>
      <c r="AD185" s="410"/>
      <c r="AE185" s="421"/>
    </row>
    <row r="186" spans="1:32" s="59" customFormat="1" ht="3.95" customHeight="1" x14ac:dyDescent="0.2">
      <c r="A186" s="152"/>
      <c r="B186" s="152"/>
      <c r="C186" s="152"/>
      <c r="D186" s="60"/>
      <c r="E186" s="61"/>
      <c r="F186" s="61"/>
      <c r="G186" s="62"/>
      <c r="H186" s="64"/>
      <c r="I186" s="137"/>
      <c r="J186" s="64"/>
      <c r="K186" s="64"/>
      <c r="L186" s="64"/>
      <c r="M186" s="64"/>
      <c r="N186" s="64"/>
      <c r="O186" s="198"/>
      <c r="P186" s="65"/>
      <c r="Q186"/>
      <c r="R186" s="412"/>
      <c r="S186" s="404"/>
      <c r="T186" s="404"/>
      <c r="U186" s="404"/>
      <c r="V186" s="418"/>
      <c r="W186" s="414"/>
      <c r="X186" s="404"/>
      <c r="Y186" s="404"/>
      <c r="Z186" s="404"/>
      <c r="AA186" s="418"/>
      <c r="AB186" s="405"/>
      <c r="AC186" s="404"/>
      <c r="AD186" s="404"/>
      <c r="AE186" s="418"/>
      <c r="AF186"/>
    </row>
    <row r="187" spans="1:32" x14ac:dyDescent="0.2">
      <c r="A187" s="149"/>
      <c r="B187" s="149"/>
      <c r="C187" s="149"/>
      <c r="D187" s="11"/>
      <c r="E187" s="457" t="s">
        <v>242</v>
      </c>
      <c r="F187" s="457"/>
      <c r="G187" s="457"/>
      <c r="H187" s="457"/>
      <c r="I187" s="457"/>
      <c r="J187" s="457"/>
      <c r="K187" s="457"/>
      <c r="L187" s="457"/>
      <c r="M187" s="457"/>
      <c r="N187" s="458"/>
      <c r="O187" s="199">
        <f>SUM(O173,O180:O184)</f>
        <v>0</v>
      </c>
      <c r="P187" s="118"/>
      <c r="R187" s="412"/>
      <c r="S187" s="404"/>
      <c r="T187" s="404"/>
      <c r="U187" s="404"/>
      <c r="V187" s="418"/>
      <c r="W187" s="414"/>
      <c r="X187" s="404"/>
      <c r="Y187" s="404"/>
      <c r="Z187" s="404"/>
      <c r="AA187" s="418"/>
      <c r="AB187" s="405"/>
      <c r="AC187" s="404"/>
      <c r="AD187" s="404"/>
      <c r="AE187" s="418"/>
    </row>
    <row r="188" spans="1:32" ht="3.95" customHeight="1" x14ac:dyDescent="0.2">
      <c r="A188" s="149"/>
      <c r="B188" s="149"/>
      <c r="C188" s="149"/>
      <c r="D188" s="11"/>
      <c r="E188" s="32"/>
      <c r="F188" s="13"/>
      <c r="G188" s="14"/>
      <c r="H188" s="89"/>
      <c r="I188" s="138"/>
      <c r="J188" s="94"/>
      <c r="K188" s="94"/>
      <c r="L188" s="94"/>
      <c r="M188" s="94"/>
      <c r="N188" s="94"/>
      <c r="O188" s="192"/>
      <c r="P188" s="15"/>
      <c r="R188" s="412"/>
      <c r="S188" s="404"/>
      <c r="T188" s="404"/>
      <c r="U188" s="404"/>
      <c r="V188" s="418"/>
      <c r="W188" s="414"/>
      <c r="X188" s="404"/>
      <c r="Y188" s="404"/>
      <c r="Z188" s="404"/>
      <c r="AA188" s="418"/>
      <c r="AB188" s="405"/>
      <c r="AC188" s="404"/>
      <c r="AD188" s="404"/>
      <c r="AE188" s="418"/>
    </row>
    <row r="189" spans="1:32" ht="3.95" customHeight="1" thickBot="1" x14ac:dyDescent="0.25">
      <c r="A189" s="149"/>
      <c r="B189" s="149"/>
      <c r="C189" s="149"/>
      <c r="D189" s="45"/>
      <c r="E189" s="46"/>
      <c r="F189" s="46"/>
      <c r="G189" s="47"/>
      <c r="H189" s="139"/>
      <c r="I189" s="49"/>
      <c r="J189" s="49"/>
      <c r="K189" s="49"/>
      <c r="L189" s="49"/>
      <c r="M189" s="49"/>
      <c r="N189" s="49"/>
      <c r="O189" s="193"/>
      <c r="P189" s="50"/>
      <c r="R189" s="413"/>
      <c r="S189" s="410"/>
      <c r="T189" s="410"/>
      <c r="U189" s="410"/>
      <c r="V189" s="421"/>
      <c r="W189" s="417"/>
      <c r="X189" s="410"/>
      <c r="Y189" s="410"/>
      <c r="Z189" s="410"/>
      <c r="AA189" s="421"/>
      <c r="AB189" s="411"/>
      <c r="AC189" s="410"/>
      <c r="AD189" s="410"/>
      <c r="AE189" s="421"/>
    </row>
    <row r="190" spans="1:32" ht="3.95" customHeight="1" x14ac:dyDescent="0.2">
      <c r="A190" s="149"/>
      <c r="B190" s="149"/>
      <c r="C190" s="149"/>
      <c r="D190" s="1"/>
      <c r="E190" s="2"/>
      <c r="F190" s="2"/>
      <c r="G190" s="3"/>
      <c r="H190" s="4"/>
      <c r="I190" s="4"/>
      <c r="J190" s="4"/>
      <c r="K190" s="4"/>
      <c r="L190" s="4"/>
      <c r="M190" s="4"/>
      <c r="N190" s="4"/>
      <c r="O190" s="4"/>
      <c r="P190" s="5"/>
    </row>
    <row r="191" spans="1:32" x14ac:dyDescent="0.2">
      <c r="A191" s="149"/>
      <c r="B191" s="149"/>
      <c r="C191" s="149"/>
      <c r="D191" s="11"/>
      <c r="E191" s="32" t="s">
        <v>49</v>
      </c>
      <c r="F191" s="13"/>
      <c r="G191" s="14"/>
      <c r="H191" s="94"/>
      <c r="I191" s="94"/>
      <c r="J191" s="94"/>
      <c r="K191" s="94"/>
      <c r="L191" s="94"/>
      <c r="M191" s="94"/>
      <c r="N191" s="94"/>
      <c r="O191" s="94"/>
      <c r="P191" s="15"/>
    </row>
    <row r="192" spans="1:32" ht="3.95" customHeight="1" x14ac:dyDescent="0.2">
      <c r="A192" s="149"/>
      <c r="B192" s="149"/>
      <c r="C192" s="149"/>
      <c r="D192" s="11"/>
      <c r="E192" s="32"/>
      <c r="F192" s="13"/>
      <c r="G192" s="14"/>
      <c r="H192" s="94"/>
      <c r="I192" s="94"/>
      <c r="J192" s="94"/>
      <c r="K192" s="94"/>
      <c r="L192" s="94"/>
      <c r="M192" s="94"/>
      <c r="N192" s="94"/>
      <c r="O192" s="94"/>
      <c r="P192" s="15"/>
    </row>
    <row r="193" spans="1:16" s="76" customFormat="1" ht="36.75" customHeight="1" x14ac:dyDescent="0.2">
      <c r="A193" s="159"/>
      <c r="B193" s="159"/>
      <c r="C193" s="159"/>
      <c r="D193" s="73"/>
      <c r="E193" s="74">
        <v>1</v>
      </c>
      <c r="F193" s="499" t="s">
        <v>217</v>
      </c>
      <c r="G193" s="499"/>
      <c r="H193" s="499"/>
      <c r="I193" s="499"/>
      <c r="J193" s="499"/>
      <c r="K193" s="499"/>
      <c r="L193" s="499"/>
      <c r="M193" s="499"/>
      <c r="N193" s="499"/>
      <c r="O193" s="499"/>
      <c r="P193" s="75"/>
    </row>
    <row r="194" spans="1:16" s="76" customFormat="1" ht="3.95" customHeight="1" x14ac:dyDescent="0.2">
      <c r="A194" s="159"/>
      <c r="B194" s="159"/>
      <c r="C194" s="159"/>
      <c r="D194" s="73"/>
      <c r="E194" s="74"/>
      <c r="F194" s="352"/>
      <c r="G194" s="352"/>
      <c r="H194" s="352"/>
      <c r="I194" s="352"/>
      <c r="J194" s="352"/>
      <c r="K194" s="352"/>
      <c r="L194" s="352"/>
      <c r="M194" s="352"/>
      <c r="N194" s="352"/>
      <c r="O194" s="352"/>
      <c r="P194" s="75"/>
    </row>
    <row r="195" spans="1:16" s="76" customFormat="1" ht="26.25" customHeight="1" x14ac:dyDescent="0.2">
      <c r="A195" s="159"/>
      <c r="B195" s="159"/>
      <c r="C195" s="159"/>
      <c r="D195" s="73"/>
      <c r="E195" s="74">
        <v>2</v>
      </c>
      <c r="F195" s="499"/>
      <c r="G195" s="499"/>
      <c r="H195" s="499"/>
      <c r="I195" s="499"/>
      <c r="J195" s="499"/>
      <c r="K195" s="499"/>
      <c r="L195" s="499"/>
      <c r="M195" s="499"/>
      <c r="N195" s="499"/>
      <c r="O195" s="499"/>
      <c r="P195" s="75"/>
    </row>
    <row r="196" spans="1:16" ht="3.95" customHeight="1" x14ac:dyDescent="0.2">
      <c r="A196" s="149"/>
      <c r="B196" s="149"/>
      <c r="C196" s="149"/>
      <c r="D196" s="11"/>
      <c r="E196" s="13"/>
      <c r="F196" s="13"/>
      <c r="G196" s="14"/>
      <c r="H196" s="94"/>
      <c r="I196" s="94"/>
      <c r="J196" s="94"/>
      <c r="K196" s="94"/>
      <c r="L196" s="94"/>
      <c r="M196" s="94"/>
      <c r="N196" s="94"/>
      <c r="O196" s="94"/>
      <c r="P196" s="15"/>
    </row>
    <row r="197" spans="1:16" s="40" customFormat="1" ht="11.25" x14ac:dyDescent="0.2">
      <c r="A197" s="160"/>
      <c r="B197" s="160"/>
      <c r="C197" s="160"/>
      <c r="D197" s="36"/>
      <c r="E197" s="96" t="s">
        <v>218</v>
      </c>
      <c r="F197" s="37"/>
      <c r="G197" s="38"/>
      <c r="J197" s="350"/>
      <c r="K197" s="350"/>
      <c r="L197" s="350"/>
      <c r="M197" s="462" t="s">
        <v>183</v>
      </c>
      <c r="N197" s="462"/>
      <c r="O197" s="462"/>
      <c r="P197" s="39"/>
    </row>
    <row r="198" spans="1:16" ht="3.95" customHeight="1" thickBot="1" x14ac:dyDescent="0.25">
      <c r="A198" s="149"/>
      <c r="B198" s="149"/>
      <c r="C198" s="149"/>
      <c r="D198" s="45"/>
      <c r="E198" s="46"/>
      <c r="F198" s="46"/>
      <c r="G198" s="47"/>
      <c r="H198" s="72"/>
      <c r="I198" s="72"/>
      <c r="J198" s="72"/>
      <c r="K198" s="72"/>
      <c r="L198" s="72"/>
      <c r="M198" s="72"/>
      <c r="N198" s="72"/>
      <c r="O198" s="72"/>
      <c r="P198" s="50"/>
    </row>
    <row r="199" spans="1:16" x14ac:dyDescent="0.2">
      <c r="D199" s="13"/>
      <c r="E199" s="13"/>
      <c r="F199" s="13"/>
      <c r="G199" s="14"/>
      <c r="H199" s="94"/>
      <c r="I199" s="94"/>
      <c r="J199" s="94"/>
      <c r="K199" s="94"/>
      <c r="L199" s="94"/>
      <c r="M199" s="94"/>
      <c r="N199" s="94"/>
      <c r="O199" s="94"/>
      <c r="P199" s="13"/>
    </row>
    <row r="200" spans="1:16" ht="27.75" customHeight="1" x14ac:dyDescent="0.2">
      <c r="D200" s="13"/>
      <c r="F200" s="201" t="s">
        <v>120</v>
      </c>
      <c r="G200" s="14"/>
      <c r="H200" s="209"/>
      <c r="I200" s="94"/>
      <c r="J200" s="94"/>
      <c r="K200" s="94"/>
      <c r="L200" s="94"/>
      <c r="M200" s="94"/>
      <c r="N200" s="94"/>
      <c r="O200" s="94"/>
      <c r="P200" s="13"/>
    </row>
    <row r="201" spans="1:16" ht="24" customHeight="1" x14ac:dyDescent="0.2">
      <c r="D201" s="13"/>
      <c r="E201" s="13"/>
      <c r="F201" s="13"/>
      <c r="G201" s="200" t="s">
        <v>121</v>
      </c>
      <c r="H201" s="504"/>
      <c r="I201" s="504"/>
      <c r="J201" s="206"/>
      <c r="K201" s="94"/>
      <c r="L201" s="94"/>
      <c r="M201" s="335" t="s">
        <v>122</v>
      </c>
      <c r="N201" s="332"/>
      <c r="O201" s="94"/>
      <c r="P201" s="13"/>
    </row>
    <row r="202" spans="1:16" ht="24" customHeight="1" x14ac:dyDescent="0.2">
      <c r="D202" s="13"/>
      <c r="E202" s="13"/>
      <c r="F202" s="13"/>
      <c r="G202" s="200" t="s">
        <v>124</v>
      </c>
      <c r="H202" s="505"/>
      <c r="I202" s="505"/>
      <c r="J202" s="206"/>
      <c r="K202" s="94"/>
      <c r="L202" s="94"/>
      <c r="M202" s="335" t="s">
        <v>123</v>
      </c>
      <c r="N202" s="332"/>
      <c r="O202" s="94"/>
      <c r="P202" s="13"/>
    </row>
    <row r="203" spans="1:16" ht="15.95" customHeight="1" x14ac:dyDescent="0.2">
      <c r="D203" s="13"/>
      <c r="E203" s="13"/>
      <c r="F203" s="13"/>
      <c r="G203" s="200"/>
      <c r="H203" s="206"/>
      <c r="I203" s="206"/>
      <c r="J203" s="206"/>
      <c r="K203" s="94"/>
      <c r="L203" s="94"/>
      <c r="M203" s="332"/>
      <c r="N203" s="332"/>
      <c r="O203" s="94"/>
      <c r="P203" s="13"/>
    </row>
    <row r="204" spans="1:16" ht="15.95" customHeight="1" x14ac:dyDescent="0.2">
      <c r="D204" s="13"/>
      <c r="E204" s="13"/>
      <c r="F204" s="13"/>
      <c r="G204" s="200" t="s">
        <v>225</v>
      </c>
      <c r="I204" s="203">
        <f>O174</f>
        <v>0</v>
      </c>
      <c r="J204" s="202"/>
      <c r="K204" s="94"/>
      <c r="L204" s="94"/>
      <c r="M204" s="332"/>
      <c r="N204" s="332"/>
      <c r="O204" s="94"/>
      <c r="P204" s="13"/>
    </row>
    <row r="205" spans="1:16" ht="15.95" customHeight="1" x14ac:dyDescent="0.2">
      <c r="D205" s="13"/>
      <c r="E205" s="13"/>
      <c r="F205" s="13"/>
      <c r="G205" s="440">
        <v>0.13</v>
      </c>
      <c r="I205" s="208">
        <f>I204*G205</f>
        <v>0</v>
      </c>
      <c r="J205" s="202"/>
      <c r="K205" s="94"/>
      <c r="L205" s="94"/>
      <c r="M205" s="332"/>
      <c r="N205" s="332"/>
      <c r="O205" s="94"/>
      <c r="P205" s="13"/>
    </row>
    <row r="206" spans="1:16" ht="15.95" customHeight="1" x14ac:dyDescent="0.2">
      <c r="D206" s="13"/>
      <c r="E206" s="13"/>
      <c r="F206" s="13"/>
      <c r="G206" s="200" t="s">
        <v>226</v>
      </c>
      <c r="H206" s="102"/>
      <c r="I206" s="204">
        <f>SUM(I204:I205)</f>
        <v>0</v>
      </c>
      <c r="J206" s="102"/>
      <c r="K206" s="94"/>
      <c r="L206" s="94"/>
      <c r="M206" s="332"/>
      <c r="N206" s="332"/>
      <c r="O206" s="94"/>
      <c r="P206" s="13"/>
    </row>
    <row r="207" spans="1:16" ht="15.95" customHeight="1" x14ac:dyDescent="0.2">
      <c r="D207" s="13"/>
      <c r="E207" s="13"/>
      <c r="F207" s="13"/>
      <c r="G207" s="200"/>
      <c r="H207" s="102"/>
      <c r="I207" s="204"/>
      <c r="J207" s="102"/>
      <c r="K207" s="94"/>
      <c r="L207" s="94"/>
      <c r="M207" s="332"/>
      <c r="N207" s="332"/>
      <c r="O207" s="94"/>
      <c r="P207" s="13"/>
    </row>
    <row r="208" spans="1:16" ht="15.95" customHeight="1" x14ac:dyDescent="0.2">
      <c r="D208" s="13"/>
      <c r="E208" s="13"/>
      <c r="F208" s="13"/>
      <c r="G208" s="205">
        <v>0.5</v>
      </c>
      <c r="H208" s="102"/>
      <c r="I208" s="207">
        <f>I206*G208</f>
        <v>0</v>
      </c>
      <c r="J208" s="102"/>
      <c r="K208" s="94"/>
      <c r="L208" s="94"/>
      <c r="M208" s="332"/>
      <c r="N208" s="332"/>
      <c r="O208" s="94"/>
      <c r="P208" s="13"/>
    </row>
    <row r="209" spans="4:16" ht="15.95" customHeight="1" x14ac:dyDescent="0.2">
      <c r="D209" s="13"/>
      <c r="E209" s="13"/>
      <c r="F209" s="13"/>
      <c r="G209" s="14"/>
      <c r="H209" s="102"/>
      <c r="I209" s="102"/>
      <c r="J209" s="102"/>
      <c r="K209" s="94"/>
      <c r="L209" s="94"/>
      <c r="M209" s="332"/>
      <c r="N209" s="332"/>
      <c r="O209" s="94"/>
      <c r="P209" s="13"/>
    </row>
    <row r="210" spans="4:16" ht="15.95" customHeight="1" x14ac:dyDescent="0.2">
      <c r="D210" s="13"/>
      <c r="E210" s="13"/>
      <c r="F210" s="13"/>
      <c r="G210" s="200" t="s">
        <v>227</v>
      </c>
      <c r="H210" s="102"/>
      <c r="I210" s="204">
        <f>SUM(O179:O183)</f>
        <v>0</v>
      </c>
      <c r="J210" s="102"/>
      <c r="K210" s="94"/>
      <c r="L210" s="94"/>
      <c r="M210" s="332"/>
      <c r="N210" s="332"/>
      <c r="O210" s="94"/>
      <c r="P210" s="13"/>
    </row>
    <row r="211" spans="4:16" ht="15.95" customHeight="1" x14ac:dyDescent="0.2">
      <c r="D211" s="13"/>
      <c r="E211" s="13"/>
      <c r="F211" s="13"/>
      <c r="G211" s="441">
        <f>G205</f>
        <v>0.13</v>
      </c>
      <c r="I211" s="208">
        <f>I210*G211</f>
        <v>0</v>
      </c>
      <c r="J211" s="102"/>
      <c r="K211" s="94"/>
      <c r="L211" s="94"/>
      <c r="M211" s="332"/>
      <c r="N211" s="332"/>
      <c r="O211" s="94"/>
      <c r="P211" s="13"/>
    </row>
    <row r="212" spans="4:16" ht="15.95" customHeight="1" x14ac:dyDescent="0.2">
      <c r="D212" s="13"/>
      <c r="E212" s="13"/>
      <c r="F212" s="13"/>
      <c r="G212" s="200" t="s">
        <v>228</v>
      </c>
      <c r="H212" s="102"/>
      <c r="I212" s="204">
        <f>SUM(I210:I211)</f>
        <v>0</v>
      </c>
      <c r="J212" s="102"/>
      <c r="K212" s="94"/>
      <c r="L212" s="94"/>
      <c r="M212" s="332"/>
      <c r="N212" s="332"/>
      <c r="O212" s="94"/>
      <c r="P212" s="13"/>
    </row>
    <row r="213" spans="4:16" ht="15.95" customHeight="1" x14ac:dyDescent="0.2">
      <c r="D213" s="13"/>
      <c r="E213" s="13"/>
      <c r="F213" s="13"/>
      <c r="G213" s="14"/>
      <c r="H213" s="94"/>
      <c r="I213" s="94"/>
      <c r="J213" s="94"/>
      <c r="K213" s="94"/>
      <c r="L213" s="94"/>
      <c r="M213" s="332"/>
      <c r="N213" s="332"/>
      <c r="O213" s="94"/>
      <c r="P213" s="13"/>
    </row>
    <row r="214" spans="4:16" ht="15.95" customHeight="1" x14ac:dyDescent="0.2">
      <c r="D214" s="13"/>
      <c r="E214" s="13"/>
      <c r="F214" s="13"/>
      <c r="G214" s="200" t="s">
        <v>125</v>
      </c>
      <c r="H214" s="94"/>
      <c r="I214" s="207">
        <f>SUM(I206,I212)-I208</f>
        <v>0</v>
      </c>
      <c r="J214" s="94"/>
      <c r="K214" s="94"/>
      <c r="L214" s="94"/>
      <c r="M214" s="332"/>
      <c r="N214" s="332"/>
      <c r="O214" s="94"/>
      <c r="P214" s="13"/>
    </row>
    <row r="215" spans="4:16" ht="15.95" customHeight="1" x14ac:dyDescent="0.2">
      <c r="D215" s="13"/>
      <c r="E215" s="13"/>
      <c r="F215" s="13"/>
      <c r="G215" s="14"/>
      <c r="H215" s="94"/>
      <c r="I215" s="94"/>
      <c r="J215" s="94"/>
      <c r="K215" s="94"/>
      <c r="L215" s="94"/>
      <c r="M215" s="332"/>
      <c r="N215" s="332"/>
      <c r="O215" s="94"/>
      <c r="P215" s="13"/>
    </row>
    <row r="216" spans="4:16" ht="15.95" customHeight="1" x14ac:dyDescent="0.2">
      <c r="D216" s="13"/>
      <c r="E216" s="13"/>
      <c r="F216" s="13"/>
      <c r="G216" s="14"/>
      <c r="H216" s="94"/>
      <c r="I216" s="94"/>
      <c r="J216" s="94"/>
      <c r="K216" s="94"/>
      <c r="L216" s="94"/>
      <c r="M216" s="94"/>
      <c r="N216" s="94"/>
      <c r="O216" s="94"/>
      <c r="P216" s="13"/>
    </row>
    <row r="217" spans="4:16" ht="15.95" customHeight="1" x14ac:dyDescent="0.2">
      <c r="D217" s="13"/>
      <c r="E217" s="13"/>
      <c r="F217" s="129" t="s">
        <v>229</v>
      </c>
      <c r="G217" s="14"/>
      <c r="H217" s="94"/>
      <c r="I217" s="94"/>
      <c r="J217" s="94"/>
      <c r="K217" s="94"/>
      <c r="L217" s="94"/>
      <c r="M217" s="94"/>
      <c r="N217" s="94"/>
      <c r="O217" s="94"/>
      <c r="P217" s="13"/>
    </row>
    <row r="218" spans="4:16" ht="15.95" customHeight="1" x14ac:dyDescent="0.2">
      <c r="D218" s="13"/>
      <c r="E218" s="13"/>
      <c r="F218" s="129" t="s">
        <v>230</v>
      </c>
      <c r="G218" s="14"/>
      <c r="H218" s="94"/>
      <c r="I218" s="94"/>
      <c r="J218" s="94"/>
      <c r="K218" s="94"/>
      <c r="L218" s="94"/>
      <c r="M218" s="94"/>
      <c r="N218" s="94"/>
      <c r="O218" s="94"/>
      <c r="P218" s="13"/>
    </row>
    <row r="219" spans="4:16" ht="15.95" customHeight="1" x14ac:dyDescent="0.2">
      <c r="D219" s="13"/>
      <c r="E219" s="13"/>
      <c r="F219" s="13"/>
      <c r="G219" s="14"/>
      <c r="H219" s="94"/>
      <c r="I219" s="94"/>
      <c r="J219" s="94"/>
      <c r="K219" s="94"/>
      <c r="L219" s="94"/>
      <c r="M219" s="94"/>
      <c r="N219" s="94"/>
      <c r="O219" s="94"/>
      <c r="P219" s="13"/>
    </row>
    <row r="220" spans="4:16" s="80" customFormat="1" ht="13.5" customHeight="1" x14ac:dyDescent="0.2">
      <c r="D220" s="13"/>
      <c r="E220" s="13"/>
      <c r="F220" s="13"/>
      <c r="G220" s="14"/>
      <c r="H220" s="94"/>
      <c r="I220" s="94"/>
      <c r="J220" s="94"/>
      <c r="K220" s="94"/>
      <c r="L220" s="94"/>
      <c r="M220" s="163"/>
      <c r="N220" s="163"/>
      <c r="O220" s="163"/>
      <c r="P220" s="163"/>
    </row>
    <row r="221" spans="4:16" s="78" customFormat="1" ht="20.25" customHeight="1" x14ac:dyDescent="0.2">
      <c r="D221" s="459" t="s">
        <v>231</v>
      </c>
      <c r="E221" s="459"/>
      <c r="F221" s="459"/>
      <c r="G221" s="459"/>
      <c r="H221" s="459"/>
      <c r="I221" s="459"/>
      <c r="J221" s="459"/>
      <c r="K221" s="459"/>
      <c r="L221" s="459"/>
      <c r="M221" s="459"/>
      <c r="N221" s="459"/>
      <c r="O221" s="459"/>
      <c r="P221" s="459"/>
    </row>
    <row r="222" spans="4:16" s="79" customFormat="1" ht="17.25" customHeight="1" x14ac:dyDescent="0.2">
      <c r="D222" s="460" t="s">
        <v>232</v>
      </c>
      <c r="E222" s="460"/>
      <c r="F222" s="460"/>
      <c r="G222" s="460"/>
      <c r="H222" s="460"/>
      <c r="I222" s="460"/>
      <c r="J222" s="460"/>
      <c r="K222" s="460"/>
      <c r="L222" s="460"/>
      <c r="M222" s="460"/>
      <c r="N222" s="460"/>
      <c r="O222" s="460"/>
      <c r="P222" s="460"/>
    </row>
    <row r="223" spans="4:16" x14ac:dyDescent="0.2">
      <c r="D223" s="162"/>
      <c r="E223" s="162"/>
      <c r="F223" s="162"/>
      <c r="G223" s="162"/>
      <c r="H223" s="162"/>
      <c r="I223" s="162"/>
      <c r="J223" s="162"/>
      <c r="K223" s="162"/>
      <c r="L223" s="162"/>
    </row>
  </sheetData>
  <sheetProtection formatColumns="0" formatRows="0"/>
  <mergeCells count="48">
    <mergeCell ref="D1:P1"/>
    <mergeCell ref="E3:O3"/>
    <mergeCell ref="E22:G22"/>
    <mergeCell ref="H22:H23"/>
    <mergeCell ref="I22:I23"/>
    <mergeCell ref="K22:N22"/>
    <mergeCell ref="O22:P23"/>
    <mergeCell ref="E23:G23"/>
    <mergeCell ref="K23:M23"/>
    <mergeCell ref="E11:O11"/>
    <mergeCell ref="E12:O12"/>
    <mergeCell ref="F9:O9"/>
    <mergeCell ref="F10:O10"/>
    <mergeCell ref="D221:P221"/>
    <mergeCell ref="F134:G134"/>
    <mergeCell ref="F159:G159"/>
    <mergeCell ref="T22:V22"/>
    <mergeCell ref="W22:X22"/>
    <mergeCell ref="F193:O193"/>
    <mergeCell ref="F174:G174"/>
    <mergeCell ref="I177:I178"/>
    <mergeCell ref="F178:H178"/>
    <mergeCell ref="L164:M164"/>
    <mergeCell ref="K165:M165"/>
    <mergeCell ref="K169:M170"/>
    <mergeCell ref="F68:G68"/>
    <mergeCell ref="L168:M168"/>
    <mergeCell ref="AC22:AE22"/>
    <mergeCell ref="R57:S57"/>
    <mergeCell ref="H201:I201"/>
    <mergeCell ref="H202:I202"/>
    <mergeCell ref="Y22:AA22"/>
    <mergeCell ref="E187:N187"/>
    <mergeCell ref="D222:P222"/>
    <mergeCell ref="R22:S22"/>
    <mergeCell ref="F195:O195"/>
    <mergeCell ref="M197:O197"/>
    <mergeCell ref="K159:M159"/>
    <mergeCell ref="K161:M161"/>
    <mergeCell ref="L162:M162"/>
    <mergeCell ref="K163:M163"/>
    <mergeCell ref="F27:G27"/>
    <mergeCell ref="L37:M38"/>
    <mergeCell ref="M39:M42"/>
    <mergeCell ref="F57:G57"/>
    <mergeCell ref="L63:M63"/>
    <mergeCell ref="L166:M166"/>
    <mergeCell ref="K167:M167"/>
  </mergeCells>
  <conditionalFormatting sqref="E31:E34">
    <cfRule type="expression" dxfId="31" priority="23">
      <formula>$C$31="ALERT"</formula>
    </cfRule>
  </conditionalFormatting>
  <conditionalFormatting sqref="E47:E48">
    <cfRule type="expression" dxfId="30" priority="22">
      <formula>$C$47="ALERT"</formula>
    </cfRule>
  </conditionalFormatting>
  <conditionalFormatting sqref="E53">
    <cfRule type="expression" dxfId="29" priority="21">
      <formula>$C$47="ALERT"</formula>
    </cfRule>
  </conditionalFormatting>
  <conditionalFormatting sqref="O26:O173 O175:O185">
    <cfRule type="expression" dxfId="28" priority="20">
      <formula>OR($A26,$B26)=TRUE</formula>
    </cfRule>
  </conditionalFormatting>
  <conditionalFormatting sqref="M26:M173 M175:M185">
    <cfRule type="expression" dxfId="27" priority="16">
      <formula>OFFSET($B26,-1,0)=TRUE</formula>
    </cfRule>
  </conditionalFormatting>
  <conditionalFormatting sqref="F26:I185">
    <cfRule type="expression" dxfId="26" priority="14">
      <formula>$A26=TRUE</formula>
    </cfRule>
  </conditionalFormatting>
  <conditionalFormatting sqref="G26:G38 G45:G185">
    <cfRule type="expression" dxfId="25" priority="15">
      <formula>OFFSET($A26,-1,0)=TRUE</formula>
    </cfRule>
  </conditionalFormatting>
  <conditionalFormatting sqref="M26:M35 M45:M173 M175:M185">
    <cfRule type="expression" dxfId="24" priority="25">
      <formula>AND(OFFSET($A26,-1,0)=FALSE,OFFSET($B26,-1,0)=TRUE)</formula>
    </cfRule>
  </conditionalFormatting>
  <conditionalFormatting sqref="L26:M38 L45:M173 L175:M185 L174">
    <cfRule type="expression" dxfId="23" priority="19">
      <formula>AND($A26=FALSE,$B26=TRUE)</formula>
    </cfRule>
  </conditionalFormatting>
  <conditionalFormatting sqref="M39:M42">
    <cfRule type="expression" dxfId="22" priority="18">
      <formula>AND($A$37=FALSE,$B$37=TRUE)</formula>
    </cfRule>
  </conditionalFormatting>
  <conditionalFormatting sqref="I58:I126 N58:P126">
    <cfRule type="expression" dxfId="21" priority="17">
      <formula>OR($C$41,$C$42)</formula>
    </cfRule>
  </conditionalFormatting>
  <conditionalFormatting sqref="L29:N38 L45:N173 L175:N185 L174">
    <cfRule type="expression" dxfId="20" priority="13">
      <formula>$B29</formula>
    </cfRule>
  </conditionalFormatting>
  <conditionalFormatting sqref="E74:E76">
    <cfRule type="expression" dxfId="19" priority="12">
      <formula>$C$74="ALERT"</formula>
    </cfRule>
  </conditionalFormatting>
  <conditionalFormatting sqref="E80:E82">
    <cfRule type="expression" dxfId="18" priority="11">
      <formula>$C$80="ALERT"</formula>
    </cfRule>
  </conditionalFormatting>
  <conditionalFormatting sqref="E106">
    <cfRule type="expression" dxfId="17" priority="10">
      <formula>OR(AND($A$106,OR($A$122,$A$136,$A$138,$A$140,$A$142)),AND(NOT($A$106),OR($A$144,$A$146,$A$148)))</formula>
    </cfRule>
  </conditionalFormatting>
  <conditionalFormatting sqref="E122">
    <cfRule type="expression" dxfId="16" priority="9">
      <formula>AND($A$122,OR($A$106,$A$136,$A$138,$A$140,$A$142))</formula>
    </cfRule>
  </conditionalFormatting>
  <conditionalFormatting sqref="E136">
    <cfRule type="expression" dxfId="15" priority="8">
      <formula>OR(AND($A$136,OR($A$122,$A$106)),AND(NOT($A$136),OR($A$138,$A$140,$A$142)))</formula>
    </cfRule>
  </conditionalFormatting>
  <conditionalFormatting sqref="E138 E140 E142">
    <cfRule type="expression" dxfId="14" priority="7">
      <formula>AND($A138,NOT($A$136))</formula>
    </cfRule>
  </conditionalFormatting>
  <conditionalFormatting sqref="E144 E146 E148">
    <cfRule type="expression" dxfId="13" priority="6">
      <formula>AND($A144,NOT($A$106))</formula>
    </cfRule>
  </conditionalFormatting>
  <conditionalFormatting sqref="E150 E152 E154">
    <cfRule type="expression" dxfId="12" priority="5">
      <formula>AND($A150,NOT(OR($A$136,$A$106)))</formula>
    </cfRule>
  </conditionalFormatting>
  <conditionalFormatting sqref="R26">
    <cfRule type="expression" dxfId="11" priority="4">
      <formula>$A26=TRUE</formula>
    </cfRule>
  </conditionalFormatting>
  <conditionalFormatting sqref="M174">
    <cfRule type="expression" dxfId="10" priority="3">
      <formula>$A174=TRUE</formula>
    </cfRule>
  </conditionalFormatting>
  <conditionalFormatting sqref="O174">
    <cfRule type="expression" dxfId="9" priority="2">
      <formula>OR($A174,$B174)=TRUE</formula>
    </cfRule>
  </conditionalFormatting>
  <conditionalFormatting sqref="N174">
    <cfRule type="expression" dxfId="8" priority="1">
      <formula>$B174</formula>
    </cfRule>
  </conditionalFormatting>
  <printOptions horizontalCentered="1"/>
  <pageMargins left="0.39370078740157483" right="0.39370078740157483" top="0.39370078740157483" bottom="0.43307086614173229" header="0.51181102362204722" footer="0.23622047244094491"/>
  <pageSetup scale="69" fitToHeight="0" orientation="landscape" r:id="rId1"/>
  <headerFooter alignWithMargins="0">
    <oddFooter>&amp;CPage &amp;P of &amp;N</oddFooter>
  </headerFooter>
  <rowBreaks count="3" manualBreakCount="3">
    <brk id="75" min="3" max="15" man="1"/>
    <brk id="109" min="3" max="15" man="1"/>
    <brk id="199" min="3"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3</xdr:col>
                    <xdr:colOff>104775</xdr:colOff>
                    <xdr:row>28</xdr:row>
                    <xdr:rowOff>9525</xdr:rowOff>
                  </from>
                  <to>
                    <xdr:col>5</xdr:col>
                    <xdr:colOff>19050</xdr:colOff>
                    <xdr:row>29</xdr:row>
                    <xdr:rowOff>38100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10</xdr:col>
                    <xdr:colOff>38100</xdr:colOff>
                    <xdr:row>35</xdr:row>
                    <xdr:rowOff>28575</xdr:rowOff>
                  </from>
                  <to>
                    <xdr:col>10</xdr:col>
                    <xdr:colOff>228600</xdr:colOff>
                    <xdr:row>37</xdr:row>
                    <xdr:rowOff>9525</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3</xdr:col>
                    <xdr:colOff>104775</xdr:colOff>
                    <xdr:row>30</xdr:row>
                    <xdr:rowOff>9525</xdr:rowOff>
                  </from>
                  <to>
                    <xdr:col>5</xdr:col>
                    <xdr:colOff>19050</xdr:colOff>
                    <xdr:row>31</xdr:row>
                    <xdr:rowOff>38100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3</xdr:col>
                    <xdr:colOff>104775</xdr:colOff>
                    <xdr:row>32</xdr:row>
                    <xdr:rowOff>9525</xdr:rowOff>
                  </from>
                  <to>
                    <xdr:col>5</xdr:col>
                    <xdr:colOff>19050</xdr:colOff>
                    <xdr:row>33</xdr:row>
                    <xdr:rowOff>38100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3</xdr:col>
                    <xdr:colOff>104775</xdr:colOff>
                    <xdr:row>35</xdr:row>
                    <xdr:rowOff>19050</xdr:rowOff>
                  </from>
                  <to>
                    <xdr:col>5</xdr:col>
                    <xdr:colOff>28575</xdr:colOff>
                    <xdr:row>37</xdr:row>
                    <xdr:rowOff>19050</xdr:rowOff>
                  </to>
                </anchor>
              </controlPr>
            </control>
          </mc:Choice>
        </mc:AlternateContent>
        <mc:AlternateContent xmlns:mc="http://schemas.openxmlformats.org/markup-compatibility/2006">
          <mc:Choice Requires="x14">
            <control shapeId="13322" r:id="rId9" name="Check Box 10">
              <controlPr locked="0" defaultSize="0" autoFill="0" autoLine="0" autoPict="0">
                <anchor moveWithCells="1">
                  <from>
                    <xdr:col>3</xdr:col>
                    <xdr:colOff>104775</xdr:colOff>
                    <xdr:row>69</xdr:row>
                    <xdr:rowOff>19050</xdr:rowOff>
                  </from>
                  <to>
                    <xdr:col>5</xdr:col>
                    <xdr:colOff>19050</xdr:colOff>
                    <xdr:row>70</xdr:row>
                    <xdr:rowOff>28575</xdr:rowOff>
                  </to>
                </anchor>
              </controlPr>
            </control>
          </mc:Choice>
        </mc:AlternateContent>
        <mc:AlternateContent xmlns:mc="http://schemas.openxmlformats.org/markup-compatibility/2006">
          <mc:Choice Requires="x14">
            <control shapeId="13323" r:id="rId10" name="Check Box 11">
              <controlPr locked="0" defaultSize="0" autoFill="0" autoLine="0" autoPict="0">
                <anchor moveWithCells="1">
                  <from>
                    <xdr:col>3</xdr:col>
                    <xdr:colOff>104775</xdr:colOff>
                    <xdr:row>71</xdr:row>
                    <xdr:rowOff>9525</xdr:rowOff>
                  </from>
                  <to>
                    <xdr:col>5</xdr:col>
                    <xdr:colOff>19050</xdr:colOff>
                    <xdr:row>72</xdr:row>
                    <xdr:rowOff>38100</xdr:rowOff>
                  </to>
                </anchor>
              </controlPr>
            </control>
          </mc:Choice>
        </mc:AlternateContent>
        <mc:AlternateContent xmlns:mc="http://schemas.openxmlformats.org/markup-compatibility/2006">
          <mc:Choice Requires="x14">
            <control shapeId="13324" r:id="rId11" name="Check Box 12">
              <controlPr locked="0" defaultSize="0" autoFill="0" autoLine="0" autoPict="0">
                <anchor moveWithCells="1">
                  <from>
                    <xdr:col>3</xdr:col>
                    <xdr:colOff>104775</xdr:colOff>
                    <xdr:row>73</xdr:row>
                    <xdr:rowOff>9525</xdr:rowOff>
                  </from>
                  <to>
                    <xdr:col>5</xdr:col>
                    <xdr:colOff>19050</xdr:colOff>
                    <xdr:row>74</xdr:row>
                    <xdr:rowOff>38100</xdr:rowOff>
                  </to>
                </anchor>
              </controlPr>
            </control>
          </mc:Choice>
        </mc:AlternateContent>
        <mc:AlternateContent xmlns:mc="http://schemas.openxmlformats.org/markup-compatibility/2006">
          <mc:Choice Requires="x14">
            <control shapeId="13325" r:id="rId12" name="Check Box 13">
              <controlPr locked="0" defaultSize="0" autoFill="0" autoLine="0" autoPict="0">
                <anchor moveWithCells="1">
                  <from>
                    <xdr:col>3</xdr:col>
                    <xdr:colOff>104775</xdr:colOff>
                    <xdr:row>75</xdr:row>
                    <xdr:rowOff>9525</xdr:rowOff>
                  </from>
                  <to>
                    <xdr:col>5</xdr:col>
                    <xdr:colOff>19050</xdr:colOff>
                    <xdr:row>76</xdr:row>
                    <xdr:rowOff>28575</xdr:rowOff>
                  </to>
                </anchor>
              </controlPr>
            </control>
          </mc:Choice>
        </mc:AlternateContent>
        <mc:AlternateContent xmlns:mc="http://schemas.openxmlformats.org/markup-compatibility/2006">
          <mc:Choice Requires="x14">
            <control shapeId="13326" r:id="rId13" name="Check Box 14">
              <controlPr locked="0" defaultSize="0" autoFill="0" autoLine="0" autoPict="0">
                <anchor moveWithCells="1">
                  <from>
                    <xdr:col>3</xdr:col>
                    <xdr:colOff>104775</xdr:colOff>
                    <xdr:row>77</xdr:row>
                    <xdr:rowOff>9525</xdr:rowOff>
                  </from>
                  <to>
                    <xdr:col>5</xdr:col>
                    <xdr:colOff>19050</xdr:colOff>
                    <xdr:row>78</xdr:row>
                    <xdr:rowOff>38100</xdr:rowOff>
                  </to>
                </anchor>
              </controlPr>
            </control>
          </mc:Choice>
        </mc:AlternateContent>
        <mc:AlternateContent xmlns:mc="http://schemas.openxmlformats.org/markup-compatibility/2006">
          <mc:Choice Requires="x14">
            <control shapeId="13327" r:id="rId14" name="Check Box 15">
              <controlPr locked="0" defaultSize="0" autoFill="0" autoLine="0" autoPict="0">
                <anchor moveWithCells="1">
                  <from>
                    <xdr:col>3</xdr:col>
                    <xdr:colOff>104775</xdr:colOff>
                    <xdr:row>79</xdr:row>
                    <xdr:rowOff>9525</xdr:rowOff>
                  </from>
                  <to>
                    <xdr:col>5</xdr:col>
                    <xdr:colOff>19050</xdr:colOff>
                    <xdr:row>80</xdr:row>
                    <xdr:rowOff>38100</xdr:rowOff>
                  </to>
                </anchor>
              </controlPr>
            </control>
          </mc:Choice>
        </mc:AlternateContent>
        <mc:AlternateContent xmlns:mc="http://schemas.openxmlformats.org/markup-compatibility/2006">
          <mc:Choice Requires="x14">
            <control shapeId="13328" r:id="rId15" name="Check Box 16">
              <controlPr locked="0" defaultSize="0" autoFill="0" autoLine="0" autoPict="0">
                <anchor moveWithCells="1">
                  <from>
                    <xdr:col>3</xdr:col>
                    <xdr:colOff>104775</xdr:colOff>
                    <xdr:row>81</xdr:row>
                    <xdr:rowOff>9525</xdr:rowOff>
                  </from>
                  <to>
                    <xdr:col>5</xdr:col>
                    <xdr:colOff>19050</xdr:colOff>
                    <xdr:row>82</xdr:row>
                    <xdr:rowOff>28575</xdr:rowOff>
                  </to>
                </anchor>
              </controlPr>
            </control>
          </mc:Choice>
        </mc:AlternateContent>
        <mc:AlternateContent xmlns:mc="http://schemas.openxmlformats.org/markup-compatibility/2006">
          <mc:Choice Requires="x14">
            <control shapeId="13329" r:id="rId16" name="Check Box 17">
              <controlPr locked="0" defaultSize="0" autoFill="0" autoLine="0" autoPict="0">
                <anchor moveWithCells="1">
                  <from>
                    <xdr:col>3</xdr:col>
                    <xdr:colOff>104775</xdr:colOff>
                    <xdr:row>83</xdr:row>
                    <xdr:rowOff>9525</xdr:rowOff>
                  </from>
                  <to>
                    <xdr:col>5</xdr:col>
                    <xdr:colOff>19050</xdr:colOff>
                    <xdr:row>84</xdr:row>
                    <xdr:rowOff>28575</xdr:rowOff>
                  </to>
                </anchor>
              </controlPr>
            </control>
          </mc:Choice>
        </mc:AlternateContent>
        <mc:AlternateContent xmlns:mc="http://schemas.openxmlformats.org/markup-compatibility/2006">
          <mc:Choice Requires="x14">
            <control shapeId="13330" r:id="rId17" name="Check Box 18">
              <controlPr locked="0" defaultSize="0" autoFill="0" autoLine="0" autoPict="0">
                <anchor moveWithCells="1">
                  <from>
                    <xdr:col>3</xdr:col>
                    <xdr:colOff>104775</xdr:colOff>
                    <xdr:row>85</xdr:row>
                    <xdr:rowOff>9525</xdr:rowOff>
                  </from>
                  <to>
                    <xdr:col>5</xdr:col>
                    <xdr:colOff>19050</xdr:colOff>
                    <xdr:row>86</xdr:row>
                    <xdr:rowOff>28575</xdr:rowOff>
                  </to>
                </anchor>
              </controlPr>
            </control>
          </mc:Choice>
        </mc:AlternateContent>
        <mc:AlternateContent xmlns:mc="http://schemas.openxmlformats.org/markup-compatibility/2006">
          <mc:Choice Requires="x14">
            <control shapeId="13331" r:id="rId18" name="Check Box 19">
              <controlPr locked="0" defaultSize="0" autoFill="0" autoLine="0" autoPict="0">
                <anchor moveWithCells="1">
                  <from>
                    <xdr:col>3</xdr:col>
                    <xdr:colOff>104775</xdr:colOff>
                    <xdr:row>87</xdr:row>
                    <xdr:rowOff>9525</xdr:rowOff>
                  </from>
                  <to>
                    <xdr:col>5</xdr:col>
                    <xdr:colOff>19050</xdr:colOff>
                    <xdr:row>88</xdr:row>
                    <xdr:rowOff>38100</xdr:rowOff>
                  </to>
                </anchor>
              </controlPr>
            </control>
          </mc:Choice>
        </mc:AlternateContent>
        <mc:AlternateContent xmlns:mc="http://schemas.openxmlformats.org/markup-compatibility/2006">
          <mc:Choice Requires="x14">
            <control shapeId="13332" r:id="rId19" name="Check Box 20">
              <controlPr locked="0" defaultSize="0" autoFill="0" autoLine="0" autoPict="0">
                <anchor moveWithCells="1">
                  <from>
                    <xdr:col>3</xdr:col>
                    <xdr:colOff>104775</xdr:colOff>
                    <xdr:row>89</xdr:row>
                    <xdr:rowOff>9525</xdr:rowOff>
                  </from>
                  <to>
                    <xdr:col>5</xdr:col>
                    <xdr:colOff>19050</xdr:colOff>
                    <xdr:row>90</xdr:row>
                    <xdr:rowOff>28575</xdr:rowOff>
                  </to>
                </anchor>
              </controlPr>
            </control>
          </mc:Choice>
        </mc:AlternateContent>
        <mc:AlternateContent xmlns:mc="http://schemas.openxmlformats.org/markup-compatibility/2006">
          <mc:Choice Requires="x14">
            <control shapeId="13333" r:id="rId20" name="Check Box 21">
              <controlPr locked="0" defaultSize="0" autoFill="0" autoLine="0" autoPict="0">
                <anchor moveWithCells="1">
                  <from>
                    <xdr:col>3</xdr:col>
                    <xdr:colOff>104775</xdr:colOff>
                    <xdr:row>91</xdr:row>
                    <xdr:rowOff>0</xdr:rowOff>
                  </from>
                  <to>
                    <xdr:col>5</xdr:col>
                    <xdr:colOff>19050</xdr:colOff>
                    <xdr:row>92</xdr:row>
                    <xdr:rowOff>38100</xdr:rowOff>
                  </to>
                </anchor>
              </controlPr>
            </control>
          </mc:Choice>
        </mc:AlternateContent>
        <mc:AlternateContent xmlns:mc="http://schemas.openxmlformats.org/markup-compatibility/2006">
          <mc:Choice Requires="x14">
            <control shapeId="13334" r:id="rId21" name="Check Box 22">
              <controlPr locked="0" defaultSize="0" autoFill="0" autoLine="0" autoPict="0">
                <anchor moveWithCells="1">
                  <from>
                    <xdr:col>3</xdr:col>
                    <xdr:colOff>104775</xdr:colOff>
                    <xdr:row>93</xdr:row>
                    <xdr:rowOff>9525</xdr:rowOff>
                  </from>
                  <to>
                    <xdr:col>5</xdr:col>
                    <xdr:colOff>19050</xdr:colOff>
                    <xdr:row>94</xdr:row>
                    <xdr:rowOff>38100</xdr:rowOff>
                  </to>
                </anchor>
              </controlPr>
            </control>
          </mc:Choice>
        </mc:AlternateContent>
        <mc:AlternateContent xmlns:mc="http://schemas.openxmlformats.org/markup-compatibility/2006">
          <mc:Choice Requires="x14">
            <control shapeId="13335" r:id="rId22" name="Check Box 23">
              <controlPr locked="0" defaultSize="0" autoFill="0" autoLine="0" autoPict="0">
                <anchor moveWithCells="1">
                  <from>
                    <xdr:col>3</xdr:col>
                    <xdr:colOff>104775</xdr:colOff>
                    <xdr:row>95</xdr:row>
                    <xdr:rowOff>9525</xdr:rowOff>
                  </from>
                  <to>
                    <xdr:col>5</xdr:col>
                    <xdr:colOff>19050</xdr:colOff>
                    <xdr:row>96</xdr:row>
                    <xdr:rowOff>38100</xdr:rowOff>
                  </to>
                </anchor>
              </controlPr>
            </control>
          </mc:Choice>
        </mc:AlternateContent>
        <mc:AlternateContent xmlns:mc="http://schemas.openxmlformats.org/markup-compatibility/2006">
          <mc:Choice Requires="x14">
            <control shapeId="13336" r:id="rId23" name="Check Box 24">
              <controlPr locked="0" defaultSize="0" autoFill="0" autoLine="0" autoPict="0">
                <anchor moveWithCells="1">
                  <from>
                    <xdr:col>3</xdr:col>
                    <xdr:colOff>104775</xdr:colOff>
                    <xdr:row>97</xdr:row>
                    <xdr:rowOff>19050</xdr:rowOff>
                  </from>
                  <to>
                    <xdr:col>5</xdr:col>
                    <xdr:colOff>19050</xdr:colOff>
                    <xdr:row>98</xdr:row>
                    <xdr:rowOff>38100</xdr:rowOff>
                  </to>
                </anchor>
              </controlPr>
            </control>
          </mc:Choice>
        </mc:AlternateContent>
        <mc:AlternateContent xmlns:mc="http://schemas.openxmlformats.org/markup-compatibility/2006">
          <mc:Choice Requires="x14">
            <control shapeId="13337" r:id="rId24" name="Check Box 25">
              <controlPr locked="0" defaultSize="0" autoFill="0" autoLine="0" autoPict="0">
                <anchor moveWithCells="1">
                  <from>
                    <xdr:col>3</xdr:col>
                    <xdr:colOff>104775</xdr:colOff>
                    <xdr:row>99</xdr:row>
                    <xdr:rowOff>9525</xdr:rowOff>
                  </from>
                  <to>
                    <xdr:col>5</xdr:col>
                    <xdr:colOff>19050</xdr:colOff>
                    <xdr:row>100</xdr:row>
                    <xdr:rowOff>28575</xdr:rowOff>
                  </to>
                </anchor>
              </controlPr>
            </control>
          </mc:Choice>
        </mc:AlternateContent>
        <mc:AlternateContent xmlns:mc="http://schemas.openxmlformats.org/markup-compatibility/2006">
          <mc:Choice Requires="x14">
            <control shapeId="13338" r:id="rId25" name="Check Box 26">
              <controlPr locked="0" defaultSize="0" autoFill="0" autoLine="0" autoPict="0">
                <anchor moveWithCells="1">
                  <from>
                    <xdr:col>3</xdr:col>
                    <xdr:colOff>104775</xdr:colOff>
                    <xdr:row>119</xdr:row>
                    <xdr:rowOff>9525</xdr:rowOff>
                  </from>
                  <to>
                    <xdr:col>5</xdr:col>
                    <xdr:colOff>19050</xdr:colOff>
                    <xdr:row>120</xdr:row>
                    <xdr:rowOff>38100</xdr:rowOff>
                  </to>
                </anchor>
              </controlPr>
            </control>
          </mc:Choice>
        </mc:AlternateContent>
        <mc:AlternateContent xmlns:mc="http://schemas.openxmlformats.org/markup-compatibility/2006">
          <mc:Choice Requires="x14">
            <control shapeId="13339" r:id="rId26" name="Check Box 27">
              <controlPr locked="0" defaultSize="0" autoFill="0" autoLine="0" autoPict="0">
                <anchor moveWithCells="1">
                  <from>
                    <xdr:col>3</xdr:col>
                    <xdr:colOff>104775</xdr:colOff>
                    <xdr:row>101</xdr:row>
                    <xdr:rowOff>0</xdr:rowOff>
                  </from>
                  <to>
                    <xdr:col>5</xdr:col>
                    <xdr:colOff>19050</xdr:colOff>
                    <xdr:row>102</xdr:row>
                    <xdr:rowOff>38100</xdr:rowOff>
                  </to>
                </anchor>
              </controlPr>
            </control>
          </mc:Choice>
        </mc:AlternateContent>
        <mc:AlternateContent xmlns:mc="http://schemas.openxmlformats.org/markup-compatibility/2006">
          <mc:Choice Requires="x14">
            <control shapeId="13340" r:id="rId27" name="Check Box 28">
              <controlPr locked="0" defaultSize="0" autoFill="0" autoLine="0" autoPict="0">
                <anchor moveWithCells="1">
                  <from>
                    <xdr:col>3</xdr:col>
                    <xdr:colOff>104775</xdr:colOff>
                    <xdr:row>103</xdr:row>
                    <xdr:rowOff>9525</xdr:rowOff>
                  </from>
                  <to>
                    <xdr:col>5</xdr:col>
                    <xdr:colOff>19050</xdr:colOff>
                    <xdr:row>104</xdr:row>
                    <xdr:rowOff>28575</xdr:rowOff>
                  </to>
                </anchor>
              </controlPr>
            </control>
          </mc:Choice>
        </mc:AlternateContent>
        <mc:AlternateContent xmlns:mc="http://schemas.openxmlformats.org/markup-compatibility/2006">
          <mc:Choice Requires="x14">
            <control shapeId="13341" r:id="rId28" name="Check Box 29">
              <controlPr locked="0" defaultSize="0" autoFill="0" autoLine="0" autoPict="0">
                <anchor moveWithCells="1">
                  <from>
                    <xdr:col>3</xdr:col>
                    <xdr:colOff>104775</xdr:colOff>
                    <xdr:row>105</xdr:row>
                    <xdr:rowOff>9525</xdr:rowOff>
                  </from>
                  <to>
                    <xdr:col>5</xdr:col>
                    <xdr:colOff>19050</xdr:colOff>
                    <xdr:row>106</xdr:row>
                    <xdr:rowOff>38100</xdr:rowOff>
                  </to>
                </anchor>
              </controlPr>
            </control>
          </mc:Choice>
        </mc:AlternateContent>
        <mc:AlternateContent xmlns:mc="http://schemas.openxmlformats.org/markup-compatibility/2006">
          <mc:Choice Requires="x14">
            <control shapeId="13342" r:id="rId29" name="Check Box 30">
              <controlPr locked="0" defaultSize="0" autoFill="0" autoLine="0" autoPict="0">
                <anchor moveWithCells="1">
                  <from>
                    <xdr:col>3</xdr:col>
                    <xdr:colOff>104775</xdr:colOff>
                    <xdr:row>107</xdr:row>
                    <xdr:rowOff>9525</xdr:rowOff>
                  </from>
                  <to>
                    <xdr:col>5</xdr:col>
                    <xdr:colOff>19050</xdr:colOff>
                    <xdr:row>108</xdr:row>
                    <xdr:rowOff>28575</xdr:rowOff>
                  </to>
                </anchor>
              </controlPr>
            </control>
          </mc:Choice>
        </mc:AlternateContent>
        <mc:AlternateContent xmlns:mc="http://schemas.openxmlformats.org/markup-compatibility/2006">
          <mc:Choice Requires="x14">
            <control shapeId="13343" r:id="rId30" name="Check Box 31">
              <controlPr locked="0" defaultSize="0" autoFill="0" autoLine="0" autoPict="0">
                <anchor moveWithCells="1">
                  <from>
                    <xdr:col>3</xdr:col>
                    <xdr:colOff>104775</xdr:colOff>
                    <xdr:row>109</xdr:row>
                    <xdr:rowOff>9525</xdr:rowOff>
                  </from>
                  <to>
                    <xdr:col>5</xdr:col>
                    <xdr:colOff>19050</xdr:colOff>
                    <xdr:row>110</xdr:row>
                    <xdr:rowOff>38100</xdr:rowOff>
                  </to>
                </anchor>
              </controlPr>
            </control>
          </mc:Choice>
        </mc:AlternateContent>
        <mc:AlternateContent xmlns:mc="http://schemas.openxmlformats.org/markup-compatibility/2006">
          <mc:Choice Requires="x14">
            <control shapeId="13344" r:id="rId31" name="Check Box 32">
              <controlPr locked="0" defaultSize="0" autoFill="0" autoLine="0" autoPict="0">
                <anchor moveWithCells="1">
                  <from>
                    <xdr:col>3</xdr:col>
                    <xdr:colOff>104775</xdr:colOff>
                    <xdr:row>111</xdr:row>
                    <xdr:rowOff>9525</xdr:rowOff>
                  </from>
                  <to>
                    <xdr:col>5</xdr:col>
                    <xdr:colOff>19050</xdr:colOff>
                    <xdr:row>112</xdr:row>
                    <xdr:rowOff>28575</xdr:rowOff>
                  </to>
                </anchor>
              </controlPr>
            </control>
          </mc:Choice>
        </mc:AlternateContent>
        <mc:AlternateContent xmlns:mc="http://schemas.openxmlformats.org/markup-compatibility/2006">
          <mc:Choice Requires="x14">
            <control shapeId="13345" r:id="rId32" name="Check Box 33">
              <controlPr locked="0" defaultSize="0" autoFill="0" autoLine="0" autoPict="0">
                <anchor moveWithCells="1">
                  <from>
                    <xdr:col>3</xdr:col>
                    <xdr:colOff>104775</xdr:colOff>
                    <xdr:row>113</xdr:row>
                    <xdr:rowOff>0</xdr:rowOff>
                  </from>
                  <to>
                    <xdr:col>5</xdr:col>
                    <xdr:colOff>19050</xdr:colOff>
                    <xdr:row>114</xdr:row>
                    <xdr:rowOff>38100</xdr:rowOff>
                  </to>
                </anchor>
              </controlPr>
            </control>
          </mc:Choice>
        </mc:AlternateContent>
        <mc:AlternateContent xmlns:mc="http://schemas.openxmlformats.org/markup-compatibility/2006">
          <mc:Choice Requires="x14">
            <control shapeId="13346" r:id="rId33" name="Check Box 34">
              <controlPr locked="0" defaultSize="0" autoFill="0" autoLine="0" autoPict="0">
                <anchor moveWithCells="1">
                  <from>
                    <xdr:col>3</xdr:col>
                    <xdr:colOff>104775</xdr:colOff>
                    <xdr:row>115</xdr:row>
                    <xdr:rowOff>9525</xdr:rowOff>
                  </from>
                  <to>
                    <xdr:col>5</xdr:col>
                    <xdr:colOff>19050</xdr:colOff>
                    <xdr:row>116</xdr:row>
                    <xdr:rowOff>28575</xdr:rowOff>
                  </to>
                </anchor>
              </controlPr>
            </control>
          </mc:Choice>
        </mc:AlternateContent>
        <mc:AlternateContent xmlns:mc="http://schemas.openxmlformats.org/markup-compatibility/2006">
          <mc:Choice Requires="x14">
            <control shapeId="13347" r:id="rId34" name="Check Box 35">
              <controlPr locked="0" defaultSize="0" autoFill="0" autoLine="0" autoPict="0">
                <anchor moveWithCells="1">
                  <from>
                    <xdr:col>3</xdr:col>
                    <xdr:colOff>104775</xdr:colOff>
                    <xdr:row>117</xdr:row>
                    <xdr:rowOff>9525</xdr:rowOff>
                  </from>
                  <to>
                    <xdr:col>5</xdr:col>
                    <xdr:colOff>19050</xdr:colOff>
                    <xdr:row>118</xdr:row>
                    <xdr:rowOff>28575</xdr:rowOff>
                  </to>
                </anchor>
              </controlPr>
            </control>
          </mc:Choice>
        </mc:AlternateContent>
        <mc:AlternateContent xmlns:mc="http://schemas.openxmlformats.org/markup-compatibility/2006">
          <mc:Choice Requires="x14">
            <control shapeId="13348" r:id="rId35" name="Check Box 36">
              <controlPr locked="0" defaultSize="0" autoFill="0" autoLine="0" autoPict="0">
                <anchor moveWithCells="1">
                  <from>
                    <xdr:col>3</xdr:col>
                    <xdr:colOff>104775</xdr:colOff>
                    <xdr:row>121</xdr:row>
                    <xdr:rowOff>9525</xdr:rowOff>
                  </from>
                  <to>
                    <xdr:col>5</xdr:col>
                    <xdr:colOff>19050</xdr:colOff>
                    <xdr:row>122</xdr:row>
                    <xdr:rowOff>28575</xdr:rowOff>
                  </to>
                </anchor>
              </controlPr>
            </control>
          </mc:Choice>
        </mc:AlternateContent>
        <mc:AlternateContent xmlns:mc="http://schemas.openxmlformats.org/markup-compatibility/2006">
          <mc:Choice Requires="x14">
            <control shapeId="13349" r:id="rId36" name="Check Box 37">
              <controlPr locked="0" defaultSize="0" autoFill="0" autoLine="0" autoPict="0">
                <anchor moveWithCells="1">
                  <from>
                    <xdr:col>3</xdr:col>
                    <xdr:colOff>104775</xdr:colOff>
                    <xdr:row>123</xdr:row>
                    <xdr:rowOff>9525</xdr:rowOff>
                  </from>
                  <to>
                    <xdr:col>5</xdr:col>
                    <xdr:colOff>19050</xdr:colOff>
                    <xdr:row>124</xdr:row>
                    <xdr:rowOff>28575</xdr:rowOff>
                  </to>
                </anchor>
              </controlPr>
            </control>
          </mc:Choice>
        </mc:AlternateContent>
        <mc:AlternateContent xmlns:mc="http://schemas.openxmlformats.org/markup-compatibility/2006">
          <mc:Choice Requires="x14">
            <control shapeId="13350" r:id="rId37" name="Check Box 38">
              <controlPr locked="0" defaultSize="0" autoFill="0" autoLine="0" autoPict="0">
                <anchor moveWithCells="1">
                  <from>
                    <xdr:col>10</xdr:col>
                    <xdr:colOff>47625</xdr:colOff>
                    <xdr:row>69</xdr:row>
                    <xdr:rowOff>19050</xdr:rowOff>
                  </from>
                  <to>
                    <xdr:col>10</xdr:col>
                    <xdr:colOff>228600</xdr:colOff>
                    <xdr:row>70</xdr:row>
                    <xdr:rowOff>28575</xdr:rowOff>
                  </to>
                </anchor>
              </controlPr>
            </control>
          </mc:Choice>
        </mc:AlternateContent>
        <mc:AlternateContent xmlns:mc="http://schemas.openxmlformats.org/markup-compatibility/2006">
          <mc:Choice Requires="x14">
            <control shapeId="13351" r:id="rId38" name="Check Box 39">
              <controlPr locked="0" defaultSize="0" autoFill="0" autoLine="0" autoPict="0">
                <anchor moveWithCells="1">
                  <from>
                    <xdr:col>10</xdr:col>
                    <xdr:colOff>38100</xdr:colOff>
                    <xdr:row>71</xdr:row>
                    <xdr:rowOff>19050</xdr:rowOff>
                  </from>
                  <to>
                    <xdr:col>10</xdr:col>
                    <xdr:colOff>228600</xdr:colOff>
                    <xdr:row>72</xdr:row>
                    <xdr:rowOff>28575</xdr:rowOff>
                  </to>
                </anchor>
              </controlPr>
            </control>
          </mc:Choice>
        </mc:AlternateContent>
        <mc:AlternateContent xmlns:mc="http://schemas.openxmlformats.org/markup-compatibility/2006">
          <mc:Choice Requires="x14">
            <control shapeId="13352" r:id="rId39" name="Check Box 40">
              <controlPr locked="0" defaultSize="0" autoFill="0" autoLine="0" autoPict="0">
                <anchor moveWithCells="1">
                  <from>
                    <xdr:col>10</xdr:col>
                    <xdr:colOff>38100</xdr:colOff>
                    <xdr:row>73</xdr:row>
                    <xdr:rowOff>9525</xdr:rowOff>
                  </from>
                  <to>
                    <xdr:col>10</xdr:col>
                    <xdr:colOff>228600</xdr:colOff>
                    <xdr:row>74</xdr:row>
                    <xdr:rowOff>28575</xdr:rowOff>
                  </to>
                </anchor>
              </controlPr>
            </control>
          </mc:Choice>
        </mc:AlternateContent>
        <mc:AlternateContent xmlns:mc="http://schemas.openxmlformats.org/markup-compatibility/2006">
          <mc:Choice Requires="x14">
            <control shapeId="13353" r:id="rId40" name="Check Box 41">
              <controlPr locked="0" defaultSize="0" autoFill="0" autoLine="0" autoPict="0">
                <anchor moveWithCells="1">
                  <from>
                    <xdr:col>10</xdr:col>
                    <xdr:colOff>38100</xdr:colOff>
                    <xdr:row>75</xdr:row>
                    <xdr:rowOff>19050</xdr:rowOff>
                  </from>
                  <to>
                    <xdr:col>10</xdr:col>
                    <xdr:colOff>228600</xdr:colOff>
                    <xdr:row>76</xdr:row>
                    <xdr:rowOff>28575</xdr:rowOff>
                  </to>
                </anchor>
              </controlPr>
            </control>
          </mc:Choice>
        </mc:AlternateContent>
        <mc:AlternateContent xmlns:mc="http://schemas.openxmlformats.org/markup-compatibility/2006">
          <mc:Choice Requires="x14">
            <control shapeId="13354" r:id="rId41" name="Check Box 42">
              <controlPr locked="0" defaultSize="0" autoFill="0" autoLine="0" autoPict="0">
                <anchor moveWithCells="1">
                  <from>
                    <xdr:col>10</xdr:col>
                    <xdr:colOff>47625</xdr:colOff>
                    <xdr:row>79</xdr:row>
                    <xdr:rowOff>9525</xdr:rowOff>
                  </from>
                  <to>
                    <xdr:col>10</xdr:col>
                    <xdr:colOff>228600</xdr:colOff>
                    <xdr:row>80</xdr:row>
                    <xdr:rowOff>28575</xdr:rowOff>
                  </to>
                </anchor>
              </controlPr>
            </control>
          </mc:Choice>
        </mc:AlternateContent>
        <mc:AlternateContent xmlns:mc="http://schemas.openxmlformats.org/markup-compatibility/2006">
          <mc:Choice Requires="x14">
            <control shapeId="13355" r:id="rId42" name="Check Box 43">
              <controlPr locked="0" defaultSize="0" autoFill="0" autoLine="0" autoPict="0">
                <anchor moveWithCells="1">
                  <from>
                    <xdr:col>10</xdr:col>
                    <xdr:colOff>47625</xdr:colOff>
                    <xdr:row>81</xdr:row>
                    <xdr:rowOff>19050</xdr:rowOff>
                  </from>
                  <to>
                    <xdr:col>10</xdr:col>
                    <xdr:colOff>228600</xdr:colOff>
                    <xdr:row>82</xdr:row>
                    <xdr:rowOff>28575</xdr:rowOff>
                  </to>
                </anchor>
              </controlPr>
            </control>
          </mc:Choice>
        </mc:AlternateContent>
        <mc:AlternateContent xmlns:mc="http://schemas.openxmlformats.org/markup-compatibility/2006">
          <mc:Choice Requires="x14">
            <control shapeId="13356" r:id="rId43" name="Check Box 44">
              <controlPr locked="0" defaultSize="0" autoFill="0" autoLine="0" autoPict="0">
                <anchor moveWithCells="1">
                  <from>
                    <xdr:col>10</xdr:col>
                    <xdr:colOff>47625</xdr:colOff>
                    <xdr:row>83</xdr:row>
                    <xdr:rowOff>19050</xdr:rowOff>
                  </from>
                  <to>
                    <xdr:col>10</xdr:col>
                    <xdr:colOff>228600</xdr:colOff>
                    <xdr:row>84</xdr:row>
                    <xdr:rowOff>28575</xdr:rowOff>
                  </to>
                </anchor>
              </controlPr>
            </control>
          </mc:Choice>
        </mc:AlternateContent>
        <mc:AlternateContent xmlns:mc="http://schemas.openxmlformats.org/markup-compatibility/2006">
          <mc:Choice Requires="x14">
            <control shapeId="13357" r:id="rId44" name="Check Box 45">
              <controlPr locked="0" defaultSize="0" autoFill="0" autoLine="0" autoPict="0">
                <anchor moveWithCells="1">
                  <from>
                    <xdr:col>10</xdr:col>
                    <xdr:colOff>47625</xdr:colOff>
                    <xdr:row>85</xdr:row>
                    <xdr:rowOff>19050</xdr:rowOff>
                  </from>
                  <to>
                    <xdr:col>10</xdr:col>
                    <xdr:colOff>228600</xdr:colOff>
                    <xdr:row>86</xdr:row>
                    <xdr:rowOff>28575</xdr:rowOff>
                  </to>
                </anchor>
              </controlPr>
            </control>
          </mc:Choice>
        </mc:AlternateContent>
        <mc:AlternateContent xmlns:mc="http://schemas.openxmlformats.org/markup-compatibility/2006">
          <mc:Choice Requires="x14">
            <control shapeId="13358" r:id="rId45" name="Check Box 46">
              <controlPr locked="0" defaultSize="0" autoFill="0" autoLine="0" autoPict="0">
                <anchor moveWithCells="1">
                  <from>
                    <xdr:col>10</xdr:col>
                    <xdr:colOff>47625</xdr:colOff>
                    <xdr:row>87</xdr:row>
                    <xdr:rowOff>9525</xdr:rowOff>
                  </from>
                  <to>
                    <xdr:col>10</xdr:col>
                    <xdr:colOff>228600</xdr:colOff>
                    <xdr:row>88</xdr:row>
                    <xdr:rowOff>28575</xdr:rowOff>
                  </to>
                </anchor>
              </controlPr>
            </control>
          </mc:Choice>
        </mc:AlternateContent>
        <mc:AlternateContent xmlns:mc="http://schemas.openxmlformats.org/markup-compatibility/2006">
          <mc:Choice Requires="x14">
            <control shapeId="13359" r:id="rId46" name="Check Box 47">
              <controlPr locked="0" defaultSize="0" autoFill="0" autoLine="0" autoPict="0">
                <anchor moveWithCells="1">
                  <from>
                    <xdr:col>10</xdr:col>
                    <xdr:colOff>47625</xdr:colOff>
                    <xdr:row>91</xdr:row>
                    <xdr:rowOff>19050</xdr:rowOff>
                  </from>
                  <to>
                    <xdr:col>10</xdr:col>
                    <xdr:colOff>228600</xdr:colOff>
                    <xdr:row>92</xdr:row>
                    <xdr:rowOff>28575</xdr:rowOff>
                  </to>
                </anchor>
              </controlPr>
            </control>
          </mc:Choice>
        </mc:AlternateContent>
        <mc:AlternateContent xmlns:mc="http://schemas.openxmlformats.org/markup-compatibility/2006">
          <mc:Choice Requires="x14">
            <control shapeId="13360" r:id="rId47" name="Check Box 48">
              <controlPr locked="0" defaultSize="0" autoFill="0" autoLine="0" autoPict="0">
                <anchor moveWithCells="1">
                  <from>
                    <xdr:col>10</xdr:col>
                    <xdr:colOff>47625</xdr:colOff>
                    <xdr:row>95</xdr:row>
                    <xdr:rowOff>9525</xdr:rowOff>
                  </from>
                  <to>
                    <xdr:col>10</xdr:col>
                    <xdr:colOff>228600</xdr:colOff>
                    <xdr:row>96</xdr:row>
                    <xdr:rowOff>28575</xdr:rowOff>
                  </to>
                </anchor>
              </controlPr>
            </control>
          </mc:Choice>
        </mc:AlternateContent>
        <mc:AlternateContent xmlns:mc="http://schemas.openxmlformats.org/markup-compatibility/2006">
          <mc:Choice Requires="x14">
            <control shapeId="13361" r:id="rId48" name="Check Box 49">
              <controlPr locked="0" defaultSize="0" autoFill="0" autoLine="0" autoPict="0">
                <anchor moveWithCells="1">
                  <from>
                    <xdr:col>10</xdr:col>
                    <xdr:colOff>47625</xdr:colOff>
                    <xdr:row>97</xdr:row>
                    <xdr:rowOff>28575</xdr:rowOff>
                  </from>
                  <to>
                    <xdr:col>10</xdr:col>
                    <xdr:colOff>228600</xdr:colOff>
                    <xdr:row>98</xdr:row>
                    <xdr:rowOff>38100</xdr:rowOff>
                  </to>
                </anchor>
              </controlPr>
            </control>
          </mc:Choice>
        </mc:AlternateContent>
        <mc:AlternateContent xmlns:mc="http://schemas.openxmlformats.org/markup-compatibility/2006">
          <mc:Choice Requires="x14">
            <control shapeId="13362" r:id="rId49" name="Check Box 50">
              <controlPr locked="0" defaultSize="0" autoFill="0" autoLine="0" autoPict="0">
                <anchor moveWithCells="1">
                  <from>
                    <xdr:col>10</xdr:col>
                    <xdr:colOff>47625</xdr:colOff>
                    <xdr:row>101</xdr:row>
                    <xdr:rowOff>9525</xdr:rowOff>
                  </from>
                  <to>
                    <xdr:col>10</xdr:col>
                    <xdr:colOff>228600</xdr:colOff>
                    <xdr:row>102</xdr:row>
                    <xdr:rowOff>38100</xdr:rowOff>
                  </to>
                </anchor>
              </controlPr>
            </control>
          </mc:Choice>
        </mc:AlternateContent>
        <mc:AlternateContent xmlns:mc="http://schemas.openxmlformats.org/markup-compatibility/2006">
          <mc:Choice Requires="x14">
            <control shapeId="13363" r:id="rId50" name="Check Box 51">
              <controlPr locked="0" defaultSize="0" autoFill="0" autoLine="0" autoPict="0">
                <anchor moveWithCells="1">
                  <from>
                    <xdr:col>10</xdr:col>
                    <xdr:colOff>47625</xdr:colOff>
                    <xdr:row>105</xdr:row>
                    <xdr:rowOff>9525</xdr:rowOff>
                  </from>
                  <to>
                    <xdr:col>10</xdr:col>
                    <xdr:colOff>228600</xdr:colOff>
                    <xdr:row>106</xdr:row>
                    <xdr:rowOff>28575</xdr:rowOff>
                  </to>
                </anchor>
              </controlPr>
            </control>
          </mc:Choice>
        </mc:AlternateContent>
        <mc:AlternateContent xmlns:mc="http://schemas.openxmlformats.org/markup-compatibility/2006">
          <mc:Choice Requires="x14">
            <control shapeId="13364" r:id="rId51" name="Check Box 52">
              <controlPr locked="0" defaultSize="0" autoFill="0" autoLine="0" autoPict="0">
                <anchor moveWithCells="1">
                  <from>
                    <xdr:col>10</xdr:col>
                    <xdr:colOff>47625</xdr:colOff>
                    <xdr:row>109</xdr:row>
                    <xdr:rowOff>9525</xdr:rowOff>
                  </from>
                  <to>
                    <xdr:col>10</xdr:col>
                    <xdr:colOff>228600</xdr:colOff>
                    <xdr:row>110</xdr:row>
                    <xdr:rowOff>28575</xdr:rowOff>
                  </to>
                </anchor>
              </controlPr>
            </control>
          </mc:Choice>
        </mc:AlternateContent>
        <mc:AlternateContent xmlns:mc="http://schemas.openxmlformats.org/markup-compatibility/2006">
          <mc:Choice Requires="x14">
            <control shapeId="13365" r:id="rId52" name="Check Box 53">
              <controlPr locked="0" defaultSize="0" autoFill="0" autoLine="0" autoPict="0">
                <anchor moveWithCells="1">
                  <from>
                    <xdr:col>10</xdr:col>
                    <xdr:colOff>47625</xdr:colOff>
                    <xdr:row>113</xdr:row>
                    <xdr:rowOff>9525</xdr:rowOff>
                  </from>
                  <to>
                    <xdr:col>10</xdr:col>
                    <xdr:colOff>228600</xdr:colOff>
                    <xdr:row>114</xdr:row>
                    <xdr:rowOff>28575</xdr:rowOff>
                  </to>
                </anchor>
              </controlPr>
            </control>
          </mc:Choice>
        </mc:AlternateContent>
        <mc:AlternateContent xmlns:mc="http://schemas.openxmlformats.org/markup-compatibility/2006">
          <mc:Choice Requires="x14">
            <control shapeId="13366" r:id="rId53" name="Check Box 54">
              <controlPr locked="0" defaultSize="0" autoFill="0" autoLine="0" autoPict="0">
                <anchor moveWithCells="1">
                  <from>
                    <xdr:col>10</xdr:col>
                    <xdr:colOff>47625</xdr:colOff>
                    <xdr:row>115</xdr:row>
                    <xdr:rowOff>19050</xdr:rowOff>
                  </from>
                  <to>
                    <xdr:col>10</xdr:col>
                    <xdr:colOff>228600</xdr:colOff>
                    <xdr:row>116</xdr:row>
                    <xdr:rowOff>28575</xdr:rowOff>
                  </to>
                </anchor>
              </controlPr>
            </control>
          </mc:Choice>
        </mc:AlternateContent>
        <mc:AlternateContent xmlns:mc="http://schemas.openxmlformats.org/markup-compatibility/2006">
          <mc:Choice Requires="x14">
            <control shapeId="13367" r:id="rId54" name="Check Box 55">
              <controlPr locked="0" defaultSize="0" autoFill="0" autoLine="0" autoPict="0">
                <anchor moveWithCells="1">
                  <from>
                    <xdr:col>10</xdr:col>
                    <xdr:colOff>47625</xdr:colOff>
                    <xdr:row>93</xdr:row>
                    <xdr:rowOff>9525</xdr:rowOff>
                  </from>
                  <to>
                    <xdr:col>10</xdr:col>
                    <xdr:colOff>228600</xdr:colOff>
                    <xdr:row>94</xdr:row>
                    <xdr:rowOff>28575</xdr:rowOff>
                  </to>
                </anchor>
              </controlPr>
            </control>
          </mc:Choice>
        </mc:AlternateContent>
        <mc:AlternateContent xmlns:mc="http://schemas.openxmlformats.org/markup-compatibility/2006">
          <mc:Choice Requires="x14">
            <control shapeId="13368" r:id="rId55" name="Check Box 56">
              <controlPr locked="0" defaultSize="0" autoFill="0" autoLine="0" autoPict="0">
                <anchor moveWithCells="1">
                  <from>
                    <xdr:col>10</xdr:col>
                    <xdr:colOff>47625</xdr:colOff>
                    <xdr:row>99</xdr:row>
                    <xdr:rowOff>19050</xdr:rowOff>
                  </from>
                  <to>
                    <xdr:col>10</xdr:col>
                    <xdr:colOff>228600</xdr:colOff>
                    <xdr:row>100</xdr:row>
                    <xdr:rowOff>28575</xdr:rowOff>
                  </to>
                </anchor>
              </controlPr>
            </control>
          </mc:Choice>
        </mc:AlternateContent>
        <mc:AlternateContent xmlns:mc="http://schemas.openxmlformats.org/markup-compatibility/2006">
          <mc:Choice Requires="x14">
            <control shapeId="13369" r:id="rId56" name="Check Box 57">
              <controlPr locked="0" defaultSize="0" autoFill="0" autoLine="0" autoPict="0">
                <anchor moveWithCells="1">
                  <from>
                    <xdr:col>10</xdr:col>
                    <xdr:colOff>47625</xdr:colOff>
                    <xdr:row>119</xdr:row>
                    <xdr:rowOff>9525</xdr:rowOff>
                  </from>
                  <to>
                    <xdr:col>10</xdr:col>
                    <xdr:colOff>228600</xdr:colOff>
                    <xdr:row>120</xdr:row>
                    <xdr:rowOff>28575</xdr:rowOff>
                  </to>
                </anchor>
              </controlPr>
            </control>
          </mc:Choice>
        </mc:AlternateContent>
        <mc:AlternateContent xmlns:mc="http://schemas.openxmlformats.org/markup-compatibility/2006">
          <mc:Choice Requires="x14">
            <control shapeId="13370" r:id="rId57" name="Check Box 58">
              <controlPr locked="0" defaultSize="0" autoFill="0" autoLine="0" autoPict="0">
                <anchor moveWithCells="1">
                  <from>
                    <xdr:col>3</xdr:col>
                    <xdr:colOff>104775</xdr:colOff>
                    <xdr:row>45</xdr:row>
                    <xdr:rowOff>9525</xdr:rowOff>
                  </from>
                  <to>
                    <xdr:col>5</xdr:col>
                    <xdr:colOff>19050</xdr:colOff>
                    <xdr:row>47</xdr:row>
                    <xdr:rowOff>9525</xdr:rowOff>
                  </to>
                </anchor>
              </controlPr>
            </control>
          </mc:Choice>
        </mc:AlternateContent>
        <mc:AlternateContent xmlns:mc="http://schemas.openxmlformats.org/markup-compatibility/2006">
          <mc:Choice Requires="x14">
            <control shapeId="13371" r:id="rId58" name="Check Box 59">
              <controlPr locked="0" defaultSize="0" autoFill="0" autoLine="0" autoPict="0">
                <anchor moveWithCells="1">
                  <from>
                    <xdr:col>3</xdr:col>
                    <xdr:colOff>104775</xdr:colOff>
                    <xdr:row>46</xdr:row>
                    <xdr:rowOff>142875</xdr:rowOff>
                  </from>
                  <to>
                    <xdr:col>5</xdr:col>
                    <xdr:colOff>19050</xdr:colOff>
                    <xdr:row>48</xdr:row>
                    <xdr:rowOff>0</xdr:rowOff>
                  </to>
                </anchor>
              </controlPr>
            </control>
          </mc:Choice>
        </mc:AlternateContent>
        <mc:AlternateContent xmlns:mc="http://schemas.openxmlformats.org/markup-compatibility/2006">
          <mc:Choice Requires="x14">
            <control shapeId="13372" r:id="rId59" name="Check Box 60">
              <controlPr locked="0" defaultSize="0" autoFill="0" autoLine="0" autoPict="0">
                <anchor moveWithCells="1">
                  <from>
                    <xdr:col>3</xdr:col>
                    <xdr:colOff>104775</xdr:colOff>
                    <xdr:row>135</xdr:row>
                    <xdr:rowOff>9525</xdr:rowOff>
                  </from>
                  <to>
                    <xdr:col>5</xdr:col>
                    <xdr:colOff>19050</xdr:colOff>
                    <xdr:row>136</xdr:row>
                    <xdr:rowOff>38100</xdr:rowOff>
                  </to>
                </anchor>
              </controlPr>
            </control>
          </mc:Choice>
        </mc:AlternateContent>
        <mc:AlternateContent xmlns:mc="http://schemas.openxmlformats.org/markup-compatibility/2006">
          <mc:Choice Requires="x14">
            <control shapeId="13373" r:id="rId60" name="Check Box 61">
              <controlPr locked="0" defaultSize="0" autoFill="0" autoLine="0" autoPict="0">
                <anchor moveWithCells="1">
                  <from>
                    <xdr:col>3</xdr:col>
                    <xdr:colOff>104775</xdr:colOff>
                    <xdr:row>149</xdr:row>
                    <xdr:rowOff>9525</xdr:rowOff>
                  </from>
                  <to>
                    <xdr:col>5</xdr:col>
                    <xdr:colOff>19050</xdr:colOff>
                    <xdr:row>150</xdr:row>
                    <xdr:rowOff>28575</xdr:rowOff>
                  </to>
                </anchor>
              </controlPr>
            </control>
          </mc:Choice>
        </mc:AlternateContent>
        <mc:AlternateContent xmlns:mc="http://schemas.openxmlformats.org/markup-compatibility/2006">
          <mc:Choice Requires="x14">
            <control shapeId="13374" r:id="rId61" name="Check Box 62">
              <controlPr locked="0" defaultSize="0" autoFill="0" autoLine="0" autoPict="0">
                <anchor moveWithCells="1">
                  <from>
                    <xdr:col>3</xdr:col>
                    <xdr:colOff>104775</xdr:colOff>
                    <xdr:row>62</xdr:row>
                    <xdr:rowOff>9525</xdr:rowOff>
                  </from>
                  <to>
                    <xdr:col>5</xdr:col>
                    <xdr:colOff>19050</xdr:colOff>
                    <xdr:row>63</xdr:row>
                    <xdr:rowOff>28575</xdr:rowOff>
                  </to>
                </anchor>
              </controlPr>
            </control>
          </mc:Choice>
        </mc:AlternateContent>
        <mc:AlternateContent xmlns:mc="http://schemas.openxmlformats.org/markup-compatibility/2006">
          <mc:Choice Requires="x14">
            <control shapeId="13375" r:id="rId62" name="Check Box 63">
              <controlPr locked="0" defaultSize="0" autoFill="0" autoLine="0" autoPict="0">
                <anchor moveWithCells="1">
                  <from>
                    <xdr:col>10</xdr:col>
                    <xdr:colOff>47625</xdr:colOff>
                    <xdr:row>135</xdr:row>
                    <xdr:rowOff>9525</xdr:rowOff>
                  </from>
                  <to>
                    <xdr:col>10</xdr:col>
                    <xdr:colOff>228600</xdr:colOff>
                    <xdr:row>136</xdr:row>
                    <xdr:rowOff>28575</xdr:rowOff>
                  </to>
                </anchor>
              </controlPr>
            </control>
          </mc:Choice>
        </mc:AlternateContent>
        <mc:AlternateContent xmlns:mc="http://schemas.openxmlformats.org/markup-compatibility/2006">
          <mc:Choice Requires="x14">
            <control shapeId="13376" r:id="rId63" name="Check Box 64">
              <controlPr locked="0" defaultSize="0" autoFill="0" autoLine="0" autoPict="0">
                <anchor moveWithCells="1">
                  <from>
                    <xdr:col>10</xdr:col>
                    <xdr:colOff>47625</xdr:colOff>
                    <xdr:row>149</xdr:row>
                    <xdr:rowOff>9525</xdr:rowOff>
                  </from>
                  <to>
                    <xdr:col>10</xdr:col>
                    <xdr:colOff>228600</xdr:colOff>
                    <xdr:row>150</xdr:row>
                    <xdr:rowOff>28575</xdr:rowOff>
                  </to>
                </anchor>
              </controlPr>
            </control>
          </mc:Choice>
        </mc:AlternateContent>
        <mc:AlternateContent xmlns:mc="http://schemas.openxmlformats.org/markup-compatibility/2006">
          <mc:Choice Requires="x14">
            <control shapeId="13377" r:id="rId64" name="Check Box 65">
              <controlPr locked="0" defaultSize="0" autoFill="0" autoLine="0" autoPict="0">
                <anchor moveWithCells="1">
                  <from>
                    <xdr:col>10</xdr:col>
                    <xdr:colOff>47625</xdr:colOff>
                    <xdr:row>121</xdr:row>
                    <xdr:rowOff>19050</xdr:rowOff>
                  </from>
                  <to>
                    <xdr:col>10</xdr:col>
                    <xdr:colOff>228600</xdr:colOff>
                    <xdr:row>122</xdr:row>
                    <xdr:rowOff>28575</xdr:rowOff>
                  </to>
                </anchor>
              </controlPr>
            </control>
          </mc:Choice>
        </mc:AlternateContent>
        <mc:AlternateContent xmlns:mc="http://schemas.openxmlformats.org/markup-compatibility/2006">
          <mc:Choice Requires="x14">
            <control shapeId="13378" r:id="rId65" name="Check Box 66">
              <controlPr locked="0" defaultSize="0" autoFill="0" autoLine="0" autoPict="0">
                <anchor moveWithCells="1">
                  <from>
                    <xdr:col>10</xdr:col>
                    <xdr:colOff>47625</xdr:colOff>
                    <xdr:row>123</xdr:row>
                    <xdr:rowOff>19050</xdr:rowOff>
                  </from>
                  <to>
                    <xdr:col>10</xdr:col>
                    <xdr:colOff>228600</xdr:colOff>
                    <xdr:row>124</xdr:row>
                    <xdr:rowOff>28575</xdr:rowOff>
                  </to>
                </anchor>
              </controlPr>
            </control>
          </mc:Choice>
        </mc:AlternateContent>
        <mc:AlternateContent xmlns:mc="http://schemas.openxmlformats.org/markup-compatibility/2006">
          <mc:Choice Requires="x14">
            <control shapeId="13379" r:id="rId66" name="Check Box 67">
              <controlPr defaultSize="0" autoFill="0" autoLine="0" autoPict="0">
                <anchor moveWithCells="1">
                  <from>
                    <xdr:col>3</xdr:col>
                    <xdr:colOff>104775</xdr:colOff>
                    <xdr:row>159</xdr:row>
                    <xdr:rowOff>38100</xdr:rowOff>
                  </from>
                  <to>
                    <xdr:col>5</xdr:col>
                    <xdr:colOff>19050</xdr:colOff>
                    <xdr:row>161</xdr:row>
                    <xdr:rowOff>28575</xdr:rowOff>
                  </to>
                </anchor>
              </controlPr>
            </control>
          </mc:Choice>
        </mc:AlternateContent>
        <mc:AlternateContent xmlns:mc="http://schemas.openxmlformats.org/markup-compatibility/2006">
          <mc:Choice Requires="x14">
            <control shapeId="13380" r:id="rId67" name="Check Box 68">
              <controlPr defaultSize="0" autoFill="0" autoLine="0" autoPict="0">
                <anchor moveWithCells="1">
                  <from>
                    <xdr:col>3</xdr:col>
                    <xdr:colOff>104775</xdr:colOff>
                    <xdr:row>162</xdr:row>
                    <xdr:rowOff>0</xdr:rowOff>
                  </from>
                  <to>
                    <xdr:col>5</xdr:col>
                    <xdr:colOff>19050</xdr:colOff>
                    <xdr:row>163</xdr:row>
                    <xdr:rowOff>19050</xdr:rowOff>
                  </to>
                </anchor>
              </controlPr>
            </control>
          </mc:Choice>
        </mc:AlternateContent>
        <mc:AlternateContent xmlns:mc="http://schemas.openxmlformats.org/markup-compatibility/2006">
          <mc:Choice Requires="x14">
            <control shapeId="13381" r:id="rId68" name="Check Box 69">
              <controlPr defaultSize="0" autoFill="0" autoLine="0" autoPict="0">
                <anchor moveWithCells="1">
                  <from>
                    <xdr:col>3</xdr:col>
                    <xdr:colOff>104775</xdr:colOff>
                    <xdr:row>164</xdr:row>
                    <xdr:rowOff>9525</xdr:rowOff>
                  </from>
                  <to>
                    <xdr:col>5</xdr:col>
                    <xdr:colOff>19050</xdr:colOff>
                    <xdr:row>165</xdr:row>
                    <xdr:rowOff>38100</xdr:rowOff>
                  </to>
                </anchor>
              </controlPr>
            </control>
          </mc:Choice>
        </mc:AlternateContent>
        <mc:AlternateContent xmlns:mc="http://schemas.openxmlformats.org/markup-compatibility/2006">
          <mc:Choice Requires="x14">
            <control shapeId="13382" r:id="rId69" name="Check Box 70">
              <controlPr defaultSize="0" autoFill="0" autoLine="0" autoPict="0">
                <anchor moveWithCells="1">
                  <from>
                    <xdr:col>3</xdr:col>
                    <xdr:colOff>104775</xdr:colOff>
                    <xdr:row>166</xdr:row>
                    <xdr:rowOff>9525</xdr:rowOff>
                  </from>
                  <to>
                    <xdr:col>5</xdr:col>
                    <xdr:colOff>19050</xdr:colOff>
                    <xdr:row>167</xdr:row>
                    <xdr:rowOff>28575</xdr:rowOff>
                  </to>
                </anchor>
              </controlPr>
            </control>
          </mc:Choice>
        </mc:AlternateContent>
        <mc:AlternateContent xmlns:mc="http://schemas.openxmlformats.org/markup-compatibility/2006">
          <mc:Choice Requires="x14">
            <control shapeId="13383" r:id="rId70" name="Check Box 71">
              <controlPr defaultSize="0" autoFill="0" autoLine="0" autoPict="0">
                <anchor moveWithCells="1">
                  <from>
                    <xdr:col>4</xdr:col>
                    <xdr:colOff>0</xdr:colOff>
                    <xdr:row>178</xdr:row>
                    <xdr:rowOff>38100</xdr:rowOff>
                  </from>
                  <to>
                    <xdr:col>5</xdr:col>
                    <xdr:colOff>28575</xdr:colOff>
                    <xdr:row>180</xdr:row>
                    <xdr:rowOff>9525</xdr:rowOff>
                  </to>
                </anchor>
              </controlPr>
            </control>
          </mc:Choice>
        </mc:AlternateContent>
        <mc:AlternateContent xmlns:mc="http://schemas.openxmlformats.org/markup-compatibility/2006">
          <mc:Choice Requires="x14">
            <control shapeId="13384" r:id="rId71" name="Check Box 72">
              <controlPr defaultSize="0" autoFill="0" autoLine="0" autoPict="0">
                <anchor moveWithCells="1">
                  <from>
                    <xdr:col>3</xdr:col>
                    <xdr:colOff>104775</xdr:colOff>
                    <xdr:row>179</xdr:row>
                    <xdr:rowOff>171450</xdr:rowOff>
                  </from>
                  <to>
                    <xdr:col>5</xdr:col>
                    <xdr:colOff>28575</xdr:colOff>
                    <xdr:row>181</xdr:row>
                    <xdr:rowOff>9525</xdr:rowOff>
                  </to>
                </anchor>
              </controlPr>
            </control>
          </mc:Choice>
        </mc:AlternateContent>
        <mc:AlternateContent xmlns:mc="http://schemas.openxmlformats.org/markup-compatibility/2006">
          <mc:Choice Requires="x14">
            <control shapeId="13385" r:id="rId72" name="Check Box 73">
              <controlPr defaultSize="0" autoFill="0" autoLine="0" autoPict="0">
                <anchor moveWithCells="1">
                  <from>
                    <xdr:col>3</xdr:col>
                    <xdr:colOff>104775</xdr:colOff>
                    <xdr:row>180</xdr:row>
                    <xdr:rowOff>171450</xdr:rowOff>
                  </from>
                  <to>
                    <xdr:col>5</xdr:col>
                    <xdr:colOff>28575</xdr:colOff>
                    <xdr:row>182</xdr:row>
                    <xdr:rowOff>9525</xdr:rowOff>
                  </to>
                </anchor>
              </controlPr>
            </control>
          </mc:Choice>
        </mc:AlternateContent>
        <mc:AlternateContent xmlns:mc="http://schemas.openxmlformats.org/markup-compatibility/2006">
          <mc:Choice Requires="x14">
            <control shapeId="13386" r:id="rId73" name="Check Box 74">
              <controlPr defaultSize="0" autoFill="0" autoLine="0" autoPict="0">
                <anchor moveWithCells="1">
                  <from>
                    <xdr:col>3</xdr:col>
                    <xdr:colOff>104775</xdr:colOff>
                    <xdr:row>181</xdr:row>
                    <xdr:rowOff>180975</xdr:rowOff>
                  </from>
                  <to>
                    <xdr:col>5</xdr:col>
                    <xdr:colOff>28575</xdr:colOff>
                    <xdr:row>183</xdr:row>
                    <xdr:rowOff>19050</xdr:rowOff>
                  </to>
                </anchor>
              </controlPr>
            </control>
          </mc:Choice>
        </mc:AlternateContent>
        <mc:AlternateContent xmlns:mc="http://schemas.openxmlformats.org/markup-compatibility/2006">
          <mc:Choice Requires="x14">
            <control shapeId="13387" r:id="rId74" name="Check Box 75">
              <controlPr defaultSize="0" autoFill="0" autoLine="0" autoPict="0">
                <anchor moveWithCells="1">
                  <from>
                    <xdr:col>3</xdr:col>
                    <xdr:colOff>104775</xdr:colOff>
                    <xdr:row>168</xdr:row>
                    <xdr:rowOff>9525</xdr:rowOff>
                  </from>
                  <to>
                    <xdr:col>5</xdr:col>
                    <xdr:colOff>19050</xdr:colOff>
                    <xdr:row>169</xdr:row>
                    <xdr:rowOff>38100</xdr:rowOff>
                  </to>
                </anchor>
              </controlPr>
            </control>
          </mc:Choice>
        </mc:AlternateContent>
        <mc:AlternateContent xmlns:mc="http://schemas.openxmlformats.org/markup-compatibility/2006">
          <mc:Choice Requires="x14">
            <control shapeId="13388" r:id="rId75" name="Check Box 76">
              <controlPr locked="0" defaultSize="0" autoFill="0" autoLine="0" autoPict="0">
                <anchor moveWithCells="1">
                  <from>
                    <xdr:col>3</xdr:col>
                    <xdr:colOff>104775</xdr:colOff>
                    <xdr:row>60</xdr:row>
                    <xdr:rowOff>9525</xdr:rowOff>
                  </from>
                  <to>
                    <xdr:col>5</xdr:col>
                    <xdr:colOff>19050</xdr:colOff>
                    <xdr:row>61</xdr:row>
                    <xdr:rowOff>28575</xdr:rowOff>
                  </to>
                </anchor>
              </controlPr>
            </control>
          </mc:Choice>
        </mc:AlternateContent>
        <mc:AlternateContent xmlns:mc="http://schemas.openxmlformats.org/markup-compatibility/2006">
          <mc:Choice Requires="x14">
            <control shapeId="13389" r:id="rId76" name="Check Box 77">
              <controlPr locked="0" defaultSize="0" autoFill="0" autoLine="0" autoPict="0">
                <anchor moveWithCells="1">
                  <from>
                    <xdr:col>10</xdr:col>
                    <xdr:colOff>47625</xdr:colOff>
                    <xdr:row>60</xdr:row>
                    <xdr:rowOff>19050</xdr:rowOff>
                  </from>
                  <to>
                    <xdr:col>10</xdr:col>
                    <xdr:colOff>228600</xdr:colOff>
                    <xdr:row>61</xdr:row>
                    <xdr:rowOff>28575</xdr:rowOff>
                  </to>
                </anchor>
              </controlPr>
            </control>
          </mc:Choice>
        </mc:AlternateContent>
        <mc:AlternateContent xmlns:mc="http://schemas.openxmlformats.org/markup-compatibility/2006">
          <mc:Choice Requires="x14">
            <control shapeId="13390" r:id="rId77" name="Check Box 78">
              <controlPr locked="0" defaultSize="0" autoFill="0" autoLine="0" autoPict="0">
                <anchor moveWithCells="1">
                  <from>
                    <xdr:col>3</xdr:col>
                    <xdr:colOff>104775</xdr:colOff>
                    <xdr:row>58</xdr:row>
                    <xdr:rowOff>9525</xdr:rowOff>
                  </from>
                  <to>
                    <xdr:col>5</xdr:col>
                    <xdr:colOff>19050</xdr:colOff>
                    <xdr:row>59</xdr:row>
                    <xdr:rowOff>28575</xdr:rowOff>
                  </to>
                </anchor>
              </controlPr>
            </control>
          </mc:Choice>
        </mc:AlternateContent>
        <mc:AlternateContent xmlns:mc="http://schemas.openxmlformats.org/markup-compatibility/2006">
          <mc:Choice Requires="x14">
            <control shapeId="13391" r:id="rId78" name="Check Box 79">
              <controlPr locked="0" defaultSize="0" autoFill="0" autoLine="0" autoPict="0">
                <anchor moveWithCells="1">
                  <from>
                    <xdr:col>10</xdr:col>
                    <xdr:colOff>47625</xdr:colOff>
                    <xdr:row>58</xdr:row>
                    <xdr:rowOff>19050</xdr:rowOff>
                  </from>
                  <to>
                    <xdr:col>10</xdr:col>
                    <xdr:colOff>228600</xdr:colOff>
                    <xdr:row>59</xdr:row>
                    <xdr:rowOff>28575</xdr:rowOff>
                  </to>
                </anchor>
              </controlPr>
            </control>
          </mc:Choice>
        </mc:AlternateContent>
        <mc:AlternateContent xmlns:mc="http://schemas.openxmlformats.org/markup-compatibility/2006">
          <mc:Choice Requires="x14">
            <control shapeId="13392" r:id="rId79" name="Check Box 80">
              <controlPr locked="0" defaultSize="0" autoFill="0" autoLine="0" autoPict="0">
                <anchor moveWithCells="1">
                  <from>
                    <xdr:col>3</xdr:col>
                    <xdr:colOff>104775</xdr:colOff>
                    <xdr:row>51</xdr:row>
                    <xdr:rowOff>19050</xdr:rowOff>
                  </from>
                  <to>
                    <xdr:col>5</xdr:col>
                    <xdr:colOff>19050</xdr:colOff>
                    <xdr:row>53</xdr:row>
                    <xdr:rowOff>9525</xdr:rowOff>
                  </to>
                </anchor>
              </controlPr>
            </control>
          </mc:Choice>
        </mc:AlternateContent>
        <mc:AlternateContent xmlns:mc="http://schemas.openxmlformats.org/markup-compatibility/2006">
          <mc:Choice Requires="x14">
            <control shapeId="13393" r:id="rId80" name="Check Box 81">
              <controlPr locked="0" defaultSize="0" autoFill="0" autoLine="0" autoPict="0">
                <anchor moveWithCells="1">
                  <from>
                    <xdr:col>10</xdr:col>
                    <xdr:colOff>47625</xdr:colOff>
                    <xdr:row>51</xdr:row>
                    <xdr:rowOff>19050</xdr:rowOff>
                  </from>
                  <to>
                    <xdr:col>10</xdr:col>
                    <xdr:colOff>228600</xdr:colOff>
                    <xdr:row>53</xdr:row>
                    <xdr:rowOff>0</xdr:rowOff>
                  </to>
                </anchor>
              </controlPr>
            </control>
          </mc:Choice>
        </mc:AlternateContent>
        <mc:AlternateContent xmlns:mc="http://schemas.openxmlformats.org/markup-compatibility/2006">
          <mc:Choice Requires="x14">
            <control shapeId="13394" r:id="rId81" name="Check Box 82">
              <controlPr locked="0" defaultSize="0" autoFill="0" autoLine="0" autoPict="0">
                <anchor moveWithCells="1">
                  <from>
                    <xdr:col>3</xdr:col>
                    <xdr:colOff>104775</xdr:colOff>
                    <xdr:row>137</xdr:row>
                    <xdr:rowOff>9525</xdr:rowOff>
                  </from>
                  <to>
                    <xdr:col>5</xdr:col>
                    <xdr:colOff>19050</xdr:colOff>
                    <xdr:row>138</xdr:row>
                    <xdr:rowOff>28575</xdr:rowOff>
                  </to>
                </anchor>
              </controlPr>
            </control>
          </mc:Choice>
        </mc:AlternateContent>
        <mc:AlternateContent xmlns:mc="http://schemas.openxmlformats.org/markup-compatibility/2006">
          <mc:Choice Requires="x14">
            <control shapeId="13395" r:id="rId82" name="Check Box 83">
              <controlPr locked="0" defaultSize="0" autoFill="0" autoLine="0" autoPict="0">
                <anchor moveWithCells="1">
                  <from>
                    <xdr:col>10</xdr:col>
                    <xdr:colOff>47625</xdr:colOff>
                    <xdr:row>137</xdr:row>
                    <xdr:rowOff>9525</xdr:rowOff>
                  </from>
                  <to>
                    <xdr:col>10</xdr:col>
                    <xdr:colOff>228600</xdr:colOff>
                    <xdr:row>138</xdr:row>
                    <xdr:rowOff>28575</xdr:rowOff>
                  </to>
                </anchor>
              </controlPr>
            </control>
          </mc:Choice>
        </mc:AlternateContent>
        <mc:AlternateContent xmlns:mc="http://schemas.openxmlformats.org/markup-compatibility/2006">
          <mc:Choice Requires="x14">
            <control shapeId="13396" r:id="rId83" name="Check Box 84">
              <controlPr locked="0" defaultSize="0" autoFill="0" autoLine="0" autoPict="0">
                <anchor moveWithCells="1">
                  <from>
                    <xdr:col>3</xdr:col>
                    <xdr:colOff>104775</xdr:colOff>
                    <xdr:row>139</xdr:row>
                    <xdr:rowOff>9525</xdr:rowOff>
                  </from>
                  <to>
                    <xdr:col>5</xdr:col>
                    <xdr:colOff>19050</xdr:colOff>
                    <xdr:row>140</xdr:row>
                    <xdr:rowOff>28575</xdr:rowOff>
                  </to>
                </anchor>
              </controlPr>
            </control>
          </mc:Choice>
        </mc:AlternateContent>
        <mc:AlternateContent xmlns:mc="http://schemas.openxmlformats.org/markup-compatibility/2006">
          <mc:Choice Requires="x14">
            <control shapeId="13397" r:id="rId84" name="Check Box 85">
              <controlPr locked="0" defaultSize="0" autoFill="0" autoLine="0" autoPict="0">
                <anchor moveWithCells="1">
                  <from>
                    <xdr:col>10</xdr:col>
                    <xdr:colOff>47625</xdr:colOff>
                    <xdr:row>139</xdr:row>
                    <xdr:rowOff>9525</xdr:rowOff>
                  </from>
                  <to>
                    <xdr:col>10</xdr:col>
                    <xdr:colOff>228600</xdr:colOff>
                    <xdr:row>140</xdr:row>
                    <xdr:rowOff>28575</xdr:rowOff>
                  </to>
                </anchor>
              </controlPr>
            </control>
          </mc:Choice>
        </mc:AlternateContent>
        <mc:AlternateContent xmlns:mc="http://schemas.openxmlformats.org/markup-compatibility/2006">
          <mc:Choice Requires="x14">
            <control shapeId="13398" r:id="rId85" name="Check Box 86">
              <controlPr locked="0" defaultSize="0" autoFill="0" autoLine="0" autoPict="0">
                <anchor moveWithCells="1">
                  <from>
                    <xdr:col>3</xdr:col>
                    <xdr:colOff>104775</xdr:colOff>
                    <xdr:row>153</xdr:row>
                    <xdr:rowOff>9525</xdr:rowOff>
                  </from>
                  <to>
                    <xdr:col>5</xdr:col>
                    <xdr:colOff>19050</xdr:colOff>
                    <xdr:row>154</xdr:row>
                    <xdr:rowOff>28575</xdr:rowOff>
                  </to>
                </anchor>
              </controlPr>
            </control>
          </mc:Choice>
        </mc:AlternateContent>
        <mc:AlternateContent xmlns:mc="http://schemas.openxmlformats.org/markup-compatibility/2006">
          <mc:Choice Requires="x14">
            <control shapeId="13399" r:id="rId86" name="Check Box 87">
              <controlPr locked="0" defaultSize="0" autoFill="0" autoLine="0" autoPict="0">
                <anchor moveWithCells="1">
                  <from>
                    <xdr:col>10</xdr:col>
                    <xdr:colOff>47625</xdr:colOff>
                    <xdr:row>117</xdr:row>
                    <xdr:rowOff>19050</xdr:rowOff>
                  </from>
                  <to>
                    <xdr:col>10</xdr:col>
                    <xdr:colOff>228600</xdr:colOff>
                    <xdr:row>118</xdr:row>
                    <xdr:rowOff>28575</xdr:rowOff>
                  </to>
                </anchor>
              </controlPr>
            </control>
          </mc:Choice>
        </mc:AlternateContent>
        <mc:AlternateContent xmlns:mc="http://schemas.openxmlformats.org/markup-compatibility/2006">
          <mc:Choice Requires="x14">
            <control shapeId="13400" r:id="rId87" name="Check Box 88">
              <controlPr locked="0" defaultSize="0" autoFill="0" autoLine="0" autoPict="0">
                <anchor moveWithCells="1">
                  <from>
                    <xdr:col>3</xdr:col>
                    <xdr:colOff>104775</xdr:colOff>
                    <xdr:row>151</xdr:row>
                    <xdr:rowOff>9525</xdr:rowOff>
                  </from>
                  <to>
                    <xdr:col>5</xdr:col>
                    <xdr:colOff>19050</xdr:colOff>
                    <xdr:row>152</xdr:row>
                    <xdr:rowOff>28575</xdr:rowOff>
                  </to>
                </anchor>
              </controlPr>
            </control>
          </mc:Choice>
        </mc:AlternateContent>
        <mc:AlternateContent xmlns:mc="http://schemas.openxmlformats.org/markup-compatibility/2006">
          <mc:Choice Requires="x14">
            <control shapeId="13401" r:id="rId88" name="Check Box 89">
              <controlPr locked="0" defaultSize="0" autoFill="0" autoLine="0" autoPict="0">
                <anchor moveWithCells="1">
                  <from>
                    <xdr:col>10</xdr:col>
                    <xdr:colOff>47625</xdr:colOff>
                    <xdr:row>151</xdr:row>
                    <xdr:rowOff>9525</xdr:rowOff>
                  </from>
                  <to>
                    <xdr:col>10</xdr:col>
                    <xdr:colOff>228600</xdr:colOff>
                    <xdr:row>152</xdr:row>
                    <xdr:rowOff>28575</xdr:rowOff>
                  </to>
                </anchor>
              </controlPr>
            </control>
          </mc:Choice>
        </mc:AlternateContent>
        <mc:AlternateContent xmlns:mc="http://schemas.openxmlformats.org/markup-compatibility/2006">
          <mc:Choice Requires="x14">
            <control shapeId="13402" r:id="rId89" name="Check Box 90">
              <controlPr locked="0" defaultSize="0" autoFill="0" autoLine="0" autoPict="0">
                <anchor moveWithCells="1">
                  <from>
                    <xdr:col>3</xdr:col>
                    <xdr:colOff>104775</xdr:colOff>
                    <xdr:row>143</xdr:row>
                    <xdr:rowOff>9525</xdr:rowOff>
                  </from>
                  <to>
                    <xdr:col>5</xdr:col>
                    <xdr:colOff>19050</xdr:colOff>
                    <xdr:row>144</xdr:row>
                    <xdr:rowOff>28575</xdr:rowOff>
                  </to>
                </anchor>
              </controlPr>
            </control>
          </mc:Choice>
        </mc:AlternateContent>
        <mc:AlternateContent xmlns:mc="http://schemas.openxmlformats.org/markup-compatibility/2006">
          <mc:Choice Requires="x14">
            <control shapeId="13403" r:id="rId90" name="Check Box 91">
              <controlPr locked="0" defaultSize="0" autoFill="0" autoLine="0" autoPict="0">
                <anchor moveWithCells="1">
                  <from>
                    <xdr:col>10</xdr:col>
                    <xdr:colOff>47625</xdr:colOff>
                    <xdr:row>143</xdr:row>
                    <xdr:rowOff>9525</xdr:rowOff>
                  </from>
                  <to>
                    <xdr:col>10</xdr:col>
                    <xdr:colOff>228600</xdr:colOff>
                    <xdr:row>144</xdr:row>
                    <xdr:rowOff>28575</xdr:rowOff>
                  </to>
                </anchor>
              </controlPr>
            </control>
          </mc:Choice>
        </mc:AlternateContent>
        <mc:AlternateContent xmlns:mc="http://schemas.openxmlformats.org/markup-compatibility/2006">
          <mc:Choice Requires="x14">
            <control shapeId="13404" r:id="rId91" name="Check Box 92">
              <controlPr locked="0" defaultSize="0" autoFill="0" autoLine="0" autoPict="0">
                <anchor moveWithCells="1">
                  <from>
                    <xdr:col>3</xdr:col>
                    <xdr:colOff>104775</xdr:colOff>
                    <xdr:row>145</xdr:row>
                    <xdr:rowOff>9525</xdr:rowOff>
                  </from>
                  <to>
                    <xdr:col>5</xdr:col>
                    <xdr:colOff>19050</xdr:colOff>
                    <xdr:row>146</xdr:row>
                    <xdr:rowOff>28575</xdr:rowOff>
                  </to>
                </anchor>
              </controlPr>
            </control>
          </mc:Choice>
        </mc:AlternateContent>
        <mc:AlternateContent xmlns:mc="http://schemas.openxmlformats.org/markup-compatibility/2006">
          <mc:Choice Requires="x14">
            <control shapeId="13405" r:id="rId92" name="Check Box 93">
              <controlPr locked="0" defaultSize="0" autoFill="0" autoLine="0" autoPict="0">
                <anchor moveWithCells="1">
                  <from>
                    <xdr:col>10</xdr:col>
                    <xdr:colOff>47625</xdr:colOff>
                    <xdr:row>145</xdr:row>
                    <xdr:rowOff>9525</xdr:rowOff>
                  </from>
                  <to>
                    <xdr:col>10</xdr:col>
                    <xdr:colOff>228600</xdr:colOff>
                    <xdr:row>146</xdr:row>
                    <xdr:rowOff>28575</xdr:rowOff>
                  </to>
                </anchor>
              </controlPr>
            </control>
          </mc:Choice>
        </mc:AlternateContent>
        <mc:AlternateContent xmlns:mc="http://schemas.openxmlformats.org/markup-compatibility/2006">
          <mc:Choice Requires="x14">
            <control shapeId="13406" r:id="rId93" name="Check Box 94">
              <controlPr locked="0" defaultSize="0" autoFill="0" autoLine="0" autoPict="0">
                <anchor moveWithCells="1">
                  <from>
                    <xdr:col>3</xdr:col>
                    <xdr:colOff>104775</xdr:colOff>
                    <xdr:row>147</xdr:row>
                    <xdr:rowOff>9525</xdr:rowOff>
                  </from>
                  <to>
                    <xdr:col>5</xdr:col>
                    <xdr:colOff>19050</xdr:colOff>
                    <xdr:row>148</xdr:row>
                    <xdr:rowOff>28575</xdr:rowOff>
                  </to>
                </anchor>
              </controlPr>
            </control>
          </mc:Choice>
        </mc:AlternateContent>
        <mc:AlternateContent xmlns:mc="http://schemas.openxmlformats.org/markup-compatibility/2006">
          <mc:Choice Requires="x14">
            <control shapeId="13407" r:id="rId94" name="Check Box 95">
              <controlPr locked="0" defaultSize="0" autoFill="0" autoLine="0" autoPict="0">
                <anchor moveWithCells="1">
                  <from>
                    <xdr:col>10</xdr:col>
                    <xdr:colOff>47625</xdr:colOff>
                    <xdr:row>147</xdr:row>
                    <xdr:rowOff>9525</xdr:rowOff>
                  </from>
                  <to>
                    <xdr:col>10</xdr:col>
                    <xdr:colOff>228600</xdr:colOff>
                    <xdr:row>148</xdr:row>
                    <xdr:rowOff>28575</xdr:rowOff>
                  </to>
                </anchor>
              </controlPr>
            </control>
          </mc:Choice>
        </mc:AlternateContent>
        <mc:AlternateContent xmlns:mc="http://schemas.openxmlformats.org/markup-compatibility/2006">
          <mc:Choice Requires="x14">
            <control shapeId="13408" r:id="rId95" name="Check Box 96">
              <controlPr locked="0" defaultSize="0" autoFill="0" autoLine="0" autoPict="0">
                <anchor moveWithCells="1">
                  <from>
                    <xdr:col>3</xdr:col>
                    <xdr:colOff>104775</xdr:colOff>
                    <xdr:row>141</xdr:row>
                    <xdr:rowOff>9525</xdr:rowOff>
                  </from>
                  <to>
                    <xdr:col>5</xdr:col>
                    <xdr:colOff>19050</xdr:colOff>
                    <xdr:row>142</xdr:row>
                    <xdr:rowOff>28575</xdr:rowOff>
                  </to>
                </anchor>
              </controlPr>
            </control>
          </mc:Choice>
        </mc:AlternateContent>
        <mc:AlternateContent xmlns:mc="http://schemas.openxmlformats.org/markup-compatibility/2006">
          <mc:Choice Requires="x14">
            <control shapeId="13409" r:id="rId96" name="Check Box 97">
              <controlPr defaultSize="0" autoFill="0" autoLine="0" autoPict="0">
                <anchor moveWithCells="1">
                  <from>
                    <xdr:col>3</xdr:col>
                    <xdr:colOff>104775</xdr:colOff>
                    <xdr:row>182</xdr:row>
                    <xdr:rowOff>180975</xdr:rowOff>
                  </from>
                  <to>
                    <xdr:col>5</xdr:col>
                    <xdr:colOff>28575</xdr:colOff>
                    <xdr:row>184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OpenSites &amp; VGM Cost Estimator</vt:lpstr>
      <vt:lpstr>OpenSites Client Quotation</vt:lpstr>
      <vt:lpstr>'OpenSites &amp; VGM Cost Estimator'!Print_Area</vt:lpstr>
      <vt:lpstr>'OpenSites Client Quotation'!Print_Area</vt:lpstr>
      <vt:lpstr>'OpenSites &amp; VGM Cost Estimator'!Print_Titles</vt:lpstr>
      <vt:lpstr>'OpenSites Client Quotation'!Print_Titles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Clark</dc:creator>
  <cp:lastModifiedBy>Paul</cp:lastModifiedBy>
  <cp:lastPrinted>2012-11-28T10:05:35Z</cp:lastPrinted>
  <dcterms:created xsi:type="dcterms:W3CDTF">2007-10-31T09:17:33Z</dcterms:created>
  <dcterms:modified xsi:type="dcterms:W3CDTF">2012-11-28T10:15:30Z</dcterms:modified>
</cp:coreProperties>
</file>